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120" yWindow="600" windowWidth="9720" windowHeight="6840" firstSheet="1" activeTab="6"/>
  </bookViews>
  <sheets>
    <sheet name="Справочник" sheetId="46" state="hidden" r:id="rId1"/>
    <sheet name="Сводный" sheetId="19" r:id="rId2"/>
    <sheet name="квал. заезд" sheetId="49" r:id="rId3"/>
    <sheet name="Проток старта 1.8" sheetId="50" state="hidden" r:id="rId4"/>
    <sheet name="Схема спринт" sheetId="51" r:id="rId5"/>
    <sheet name="Слалом" sheetId="6" r:id="rId6"/>
    <sheet name="Гонка" sheetId="44" r:id="rId7"/>
  </sheets>
  <externalReferences>
    <externalReference r:id="rId8"/>
    <externalReference r:id="rId9"/>
    <externalReference r:id="rId10"/>
  </externalReferences>
  <definedNames>
    <definedName name="_xlnm._FilterDatabase" localSheetId="1" hidden="1">Сводный!$C$1:$C$31</definedName>
    <definedName name="Shapka1">[1]Настройка!$C$24</definedName>
    <definedName name="Shapka2">[1]Настройка!$C$25</definedName>
    <definedName name="ShapkaData">[1]Настройка!$C$26</definedName>
    <definedName name="ShapkaWhere">[1]Настройка!$C$27</definedName>
    <definedName name="Время_проведения">Справочник!$C$4</definedName>
    <definedName name="Главный_секретарь">Справочник!$C$6</definedName>
    <definedName name="Главный_судья">Справочник!$C$5</definedName>
    <definedName name="Гонка">OFFSET(Гонка!$A$10,0,0,COUNTA(Гонка!$A$10:$A$98)*2,COUNTA(Гонка!$A$9:$AT$9))</definedName>
    <definedName name="Квалификация">OFFSET(#REF!,0,0,COUNTA(#REF!)*2,COUNTA(#REF!))</definedName>
    <definedName name="Класс_судов">Справочник!$C$2</definedName>
    <definedName name="Место_проведения">Справочник!$C$3</definedName>
    <definedName name="Название_мероприятия">Справочник!$C$1</definedName>
    <definedName name="_xlnm.Print_Area" localSheetId="6">Гонка!$A$1:$O$26</definedName>
    <definedName name="_xlnm.Print_Area" localSheetId="2">'квал. заезд'!$A$1:$L$33</definedName>
    <definedName name="_xlnm.Print_Area" localSheetId="1">Сводный!$A$1:$S$27</definedName>
    <definedName name="_xlnm.Print_Area" localSheetId="5">Слалом!$A$1:$AF$37</definedName>
    <definedName name="_xlnm.Print_Area" localSheetId="4">'Схема спринт'!$A$1:$N$50</definedName>
    <definedName name="Слалом">OFFSET(Слалом!$A$31,0,0,COUNTA(Слалом!$A$31:$A$106)*2,COUNTA(Слалом!$A$8:$AU$8))</definedName>
    <definedName name="Список" localSheetId="2">OFFSET([2]Мандатная!$A$10,0,0,COUNTA([2]Мандатная!$A$10:$A$190)*6,COUNTA([2]Мандатная!$A$9:$AY$9))</definedName>
    <definedName name="Список" localSheetId="3">OFFSET([2]Мандатная!$A$10,0,0,COUNTA([2]Мандатная!$A$10:$A$190)*6,COUNTA([2]Мандатная!$A$9:$AY$9))</definedName>
    <definedName name="Список" localSheetId="4">OFFSET([2]Мандатная!$A$10,0,0,COUNTA([2]Мандатная!$A$10:$A$190)*6,COUNTA([2]Мандатная!$A$9:$AY$9))</definedName>
    <definedName name="Список">OFFSET(#REF!,0,0,COUNTA(#REF!)*6,COUNTA(#REF!))</definedName>
    <definedName name="Список_классов_судов">OFFSET(Справочник!$C$20,0,0,COUNTA(Справочник!$C$20:$C$29),1)</definedName>
    <definedName name="Список_мероприятий">OFFSET(Справочник!$C$9,0,0,COUNTA(Справочник!$C$9:$C$17),1)</definedName>
    <definedName name="Спринт">OFFSET(#REF!,0,0,COUNTA(#REF!)*2,COUNTA(#REF!))</definedName>
  </definedNames>
  <calcPr calcId="145621"/>
</workbook>
</file>

<file path=xl/calcChain.xml><?xml version="1.0" encoding="utf-8"?>
<calcChain xmlns="http://schemas.openxmlformats.org/spreadsheetml/2006/main">
  <c r="C27" i="49" l="1"/>
  <c r="C45" i="51"/>
  <c r="H7" i="51"/>
  <c r="M6" i="51"/>
  <c r="H6" i="51"/>
  <c r="H1" i="51"/>
  <c r="L22" i="44"/>
  <c r="H13" i="44"/>
  <c r="J13" i="44"/>
  <c r="E4" i="44"/>
  <c r="H19" i="44"/>
  <c r="L10" i="44"/>
  <c r="H20" i="44"/>
  <c r="L11" i="44"/>
  <c r="H18" i="44"/>
  <c r="L12" i="44"/>
  <c r="H21" i="44"/>
  <c r="L13" i="44"/>
  <c r="H22" i="44"/>
  <c r="L14" i="44"/>
  <c r="H15" i="44"/>
  <c r="L15" i="44"/>
  <c r="H14" i="44"/>
  <c r="L16" i="44"/>
  <c r="H17" i="44"/>
  <c r="L17" i="44"/>
  <c r="H16" i="44"/>
  <c r="L18" i="44"/>
  <c r="H11" i="44"/>
  <c r="L19" i="44"/>
  <c r="H10" i="44"/>
  <c r="L20" i="44"/>
  <c r="H12" i="44"/>
  <c r="L21" i="44"/>
  <c r="E1" i="6"/>
  <c r="E6" i="6"/>
  <c r="X6" i="6"/>
  <c r="E7" i="6"/>
  <c r="J9" i="6"/>
  <c r="Y9" i="6" s="1"/>
  <c r="X9" i="6"/>
  <c r="AC9" i="6"/>
  <c r="J10" i="6"/>
  <c r="X10" i="6"/>
  <c r="Y10" i="6" s="1"/>
  <c r="J11" i="6"/>
  <c r="Y11" i="6" s="1"/>
  <c r="Z11" i="6" s="1"/>
  <c r="X11" i="6"/>
  <c r="AC11" i="6"/>
  <c r="J12" i="6"/>
  <c r="X12" i="6"/>
  <c r="Y12" i="6"/>
  <c r="J13" i="6"/>
  <c r="X13" i="6"/>
  <c r="AC13" i="6"/>
  <c r="X14" i="6"/>
  <c r="J15" i="6"/>
  <c r="Y15" i="6" s="1"/>
  <c r="Z15" i="6" s="1"/>
  <c r="X15" i="6"/>
  <c r="AC15" i="6"/>
  <c r="J16" i="6"/>
  <c r="X16" i="6"/>
  <c r="Y16" i="6"/>
  <c r="J17" i="6"/>
  <c r="X17" i="6"/>
  <c r="Y17" i="6" s="1"/>
  <c r="AC17" i="6"/>
  <c r="J18" i="6"/>
  <c r="Y18" i="6" s="1"/>
  <c r="X18" i="6"/>
  <c r="J19" i="6"/>
  <c r="X19" i="6"/>
  <c r="Y19" i="6"/>
  <c r="Z19" i="6" s="1"/>
  <c r="AA19" i="6" s="1"/>
  <c r="AC19" i="6"/>
  <c r="J20" i="6"/>
  <c r="Y20" i="6" s="1"/>
  <c r="X20" i="6"/>
  <c r="J21" i="6"/>
  <c r="Y21" i="6" s="1"/>
  <c r="X21" i="6"/>
  <c r="AC21" i="6"/>
  <c r="J22" i="6"/>
  <c r="X22" i="6"/>
  <c r="Y22" i="6" s="1"/>
  <c r="J23" i="6"/>
  <c r="Y23" i="6" s="1"/>
  <c r="Z23" i="6" s="1"/>
  <c r="X23" i="6"/>
  <c r="AC23" i="6"/>
  <c r="J24" i="6"/>
  <c r="X24" i="6"/>
  <c r="Y24" i="6"/>
  <c r="J25" i="6"/>
  <c r="X25" i="6"/>
  <c r="Y25" i="6" s="1"/>
  <c r="Z25" i="6" s="1"/>
  <c r="AA25" i="6" s="1"/>
  <c r="AC25" i="6"/>
  <c r="J26" i="6"/>
  <c r="Y26" i="6" s="1"/>
  <c r="X26" i="6"/>
  <c r="J27" i="6"/>
  <c r="X27" i="6"/>
  <c r="Y27" i="6"/>
  <c r="AC27" i="6"/>
  <c r="J28" i="6"/>
  <c r="Y28" i="6" s="1"/>
  <c r="X28" i="6"/>
  <c r="J29" i="6"/>
  <c r="X29" i="6"/>
  <c r="Y29" i="6" s="1"/>
  <c r="Z29" i="6" s="1"/>
  <c r="AC29" i="6"/>
  <c r="J30" i="6"/>
  <c r="Y30" i="6" s="1"/>
  <c r="X30" i="6"/>
  <c r="J31" i="6"/>
  <c r="Y31" i="6" s="1"/>
  <c r="Z31" i="6" s="1"/>
  <c r="AA31" i="6" s="1"/>
  <c r="X31" i="6"/>
  <c r="AC31" i="6"/>
  <c r="J32" i="6"/>
  <c r="X32" i="6"/>
  <c r="Y32" i="6"/>
  <c r="J33" i="6"/>
  <c r="X33" i="6"/>
  <c r="Y33" i="6"/>
  <c r="AC33" i="6"/>
  <c r="J34" i="6"/>
  <c r="Y34" i="6" s="1"/>
  <c r="Z33" i="6" s="1"/>
  <c r="X34" i="6"/>
  <c r="E37" i="6"/>
  <c r="B11" i="51"/>
  <c r="C11" i="51"/>
  <c r="D11" i="51"/>
  <c r="G11" i="51"/>
  <c r="H11" i="51"/>
  <c r="I11" i="51"/>
  <c r="L11" i="51"/>
  <c r="M11" i="51"/>
  <c r="N11" i="51"/>
  <c r="B12" i="51"/>
  <c r="C12" i="51"/>
  <c r="D12" i="51"/>
  <c r="G12" i="51"/>
  <c r="H12" i="51"/>
  <c r="I12" i="51"/>
  <c r="L12" i="51"/>
  <c r="M12" i="51"/>
  <c r="N12" i="51"/>
  <c r="B15" i="51"/>
  <c r="C15" i="51"/>
  <c r="D15" i="51"/>
  <c r="G15" i="51"/>
  <c r="H15" i="51"/>
  <c r="I15" i="51"/>
  <c r="L15" i="51"/>
  <c r="M15" i="51"/>
  <c r="N15" i="51"/>
  <c r="B16" i="51"/>
  <c r="C16" i="51"/>
  <c r="D16" i="51"/>
  <c r="G16" i="51"/>
  <c r="H16" i="51"/>
  <c r="I16" i="51"/>
  <c r="L16" i="51"/>
  <c r="M16" i="51"/>
  <c r="N16" i="51"/>
  <c r="B19" i="51"/>
  <c r="C19" i="51"/>
  <c r="D19" i="51"/>
  <c r="G19" i="51"/>
  <c r="H19" i="51"/>
  <c r="I19" i="51"/>
  <c r="N19" i="51"/>
  <c r="B20" i="51"/>
  <c r="C20" i="51"/>
  <c r="D20" i="51"/>
  <c r="G20" i="51"/>
  <c r="H20" i="51"/>
  <c r="I20" i="51"/>
  <c r="N20" i="51"/>
  <c r="B23" i="51"/>
  <c r="C23" i="51"/>
  <c r="D23" i="51"/>
  <c r="G23" i="51"/>
  <c r="H23" i="51"/>
  <c r="I23" i="51"/>
  <c r="N23" i="51"/>
  <c r="B24" i="51"/>
  <c r="C24" i="51"/>
  <c r="D24" i="51"/>
  <c r="G24" i="51"/>
  <c r="H24" i="51"/>
  <c r="I24" i="51"/>
  <c r="N24" i="51"/>
  <c r="B27" i="51"/>
  <c r="C27" i="51"/>
  <c r="D27" i="51"/>
  <c r="B28" i="51"/>
  <c r="C28" i="51"/>
  <c r="D28" i="51"/>
  <c r="B31" i="51"/>
  <c r="C31" i="51"/>
  <c r="D31" i="51"/>
  <c r="B32" i="51"/>
  <c r="C32" i="51"/>
  <c r="D32" i="51"/>
  <c r="B35" i="51"/>
  <c r="C35" i="51"/>
  <c r="D35" i="51"/>
  <c r="B6" i="50"/>
  <c r="C6" i="50"/>
  <c r="B7" i="50"/>
  <c r="C7" i="50"/>
  <c r="B10" i="50"/>
  <c r="C10" i="50"/>
  <c r="B11" i="50"/>
  <c r="C11" i="50"/>
  <c r="B14" i="50"/>
  <c r="C14" i="50"/>
  <c r="B15" i="50"/>
  <c r="C15" i="50"/>
  <c r="B18" i="50"/>
  <c r="C18" i="50"/>
  <c r="B19" i="50"/>
  <c r="C19" i="50"/>
  <c r="B22" i="50"/>
  <c r="C22" i="50"/>
  <c r="B23" i="50"/>
  <c r="C23" i="50"/>
  <c r="B26" i="50"/>
  <c r="C26" i="50"/>
  <c r="B27" i="50"/>
  <c r="C27" i="50"/>
  <c r="B30" i="50"/>
  <c r="C30" i="50"/>
  <c r="B31" i="50"/>
  <c r="C31" i="50"/>
  <c r="B34" i="50"/>
  <c r="C34" i="50"/>
  <c r="B35" i="50"/>
  <c r="C35" i="50"/>
  <c r="D1" i="49"/>
  <c r="D6" i="49"/>
  <c r="H6" i="49"/>
  <c r="D7" i="49"/>
  <c r="H12" i="49"/>
  <c r="J12" i="49"/>
  <c r="L12" i="49"/>
  <c r="H13" i="49"/>
  <c r="J13" i="49"/>
  <c r="L13" i="49"/>
  <c r="H14" i="49"/>
  <c r="L14" i="49"/>
  <c r="H15" i="49"/>
  <c r="J15" i="49"/>
  <c r="L15" i="49"/>
  <c r="H16" i="49"/>
  <c r="L16" i="49"/>
  <c r="H17" i="49"/>
  <c r="L17" i="49"/>
  <c r="H18" i="49"/>
  <c r="L18" i="49"/>
  <c r="H19" i="49"/>
  <c r="J19" i="49"/>
  <c r="L19" i="49"/>
  <c r="H20" i="49"/>
  <c r="J20" i="49"/>
  <c r="L20" i="49"/>
  <c r="H21" i="49"/>
  <c r="L21" i="49"/>
  <c r="H22" i="49"/>
  <c r="L22" i="49"/>
  <c r="H23" i="49"/>
  <c r="L23" i="49"/>
  <c r="H24" i="49"/>
  <c r="J24" i="49"/>
  <c r="L24" i="49"/>
  <c r="E1" i="19"/>
  <c r="E1" i="44" s="1"/>
  <c r="E6" i="19"/>
  <c r="M6" i="19"/>
  <c r="E7" i="19"/>
  <c r="P12" i="19"/>
  <c r="P11" i="19"/>
  <c r="P13" i="19"/>
  <c r="P14" i="19"/>
  <c r="P15" i="19"/>
  <c r="P16" i="19"/>
  <c r="P17" i="19"/>
  <c r="P18" i="19"/>
  <c r="P19" i="19"/>
  <c r="P21" i="19"/>
  <c r="P20" i="19"/>
  <c r="P22" i="19"/>
  <c r="P23" i="19"/>
  <c r="E27" i="19"/>
  <c r="B26" i="44" s="1"/>
  <c r="J11" i="44"/>
  <c r="J18" i="44"/>
  <c r="J16" i="44"/>
  <c r="J10" i="44"/>
  <c r="J14" i="44"/>
  <c r="J12" i="44"/>
  <c r="J17" i="44"/>
  <c r="J15" i="44"/>
  <c r="J20" i="44"/>
  <c r="J21" i="44"/>
  <c r="J22" i="44"/>
  <c r="J19" i="44"/>
  <c r="J16" i="49"/>
  <c r="J21" i="49"/>
  <c r="J17" i="49"/>
  <c r="J22" i="49"/>
  <c r="J18" i="49"/>
  <c r="J23" i="49"/>
  <c r="J14" i="49"/>
  <c r="Y13" i="6" l="1"/>
  <c r="Z13" i="6" s="1"/>
  <c r="AA13" i="6" s="1"/>
  <c r="Z9" i="6"/>
  <c r="AA9" i="6" s="1"/>
  <c r="AA29" i="6"/>
  <c r="AA15" i="6"/>
  <c r="Z27" i="6"/>
  <c r="AA27" i="6" s="1"/>
  <c r="Z17" i="6"/>
  <c r="AA17" i="6" s="1"/>
  <c r="AA33" i="6"/>
  <c r="AA23" i="6"/>
  <c r="AA11" i="6"/>
  <c r="Z21" i="6"/>
  <c r="AA21" i="6" s="1"/>
  <c r="H6" i="44"/>
  <c r="E7" i="44"/>
  <c r="E6" i="44"/>
</calcChain>
</file>

<file path=xl/sharedStrings.xml><?xml version="1.0" encoding="utf-8"?>
<sst xmlns="http://schemas.openxmlformats.org/spreadsheetml/2006/main" count="517" uniqueCount="145">
  <si>
    <t>В4</t>
  </si>
  <si>
    <t>В5</t>
  </si>
  <si>
    <t>В6</t>
  </si>
  <si>
    <t>В7</t>
  </si>
  <si>
    <t>В8</t>
  </si>
  <si>
    <t>В9</t>
  </si>
  <si>
    <t>В10</t>
  </si>
  <si>
    <t>№ экипажа</t>
  </si>
  <si>
    <t>Команда</t>
  </si>
  <si>
    <t>Участники</t>
  </si>
  <si>
    <t>Время старта</t>
  </si>
  <si>
    <t>Время финиша</t>
  </si>
  <si>
    <t>Время на дистанции</t>
  </si>
  <si>
    <t>Сумма штрафов</t>
  </si>
  <si>
    <t>Результат</t>
  </si>
  <si>
    <t>Результат лучшей попытки</t>
  </si>
  <si>
    <t>Место (авт.)</t>
  </si>
  <si>
    <t>Место</t>
  </si>
  <si>
    <t>Главный судья</t>
  </si>
  <si>
    <t>Сводный протокол результатов</t>
  </si>
  <si>
    <t>Штраф старта</t>
  </si>
  <si>
    <t>Возрост-ная группа</t>
  </si>
  <si>
    <t>Протокол результатов</t>
  </si>
  <si>
    <t>Место проведения:</t>
  </si>
  <si>
    <t>Время проведения:</t>
  </si>
  <si>
    <t>Главный секретарь</t>
  </si>
  <si>
    <t>"УТВЕРЖДАЮ"</t>
  </si>
  <si>
    <t>Дисциплина "Многоборье"</t>
  </si>
  <si>
    <t>Дисциплина "Слалом"</t>
  </si>
  <si>
    <t>место</t>
  </si>
  <si>
    <t>Дисциплина "Длинная гонка"</t>
  </si>
  <si>
    <t>Дисциплина "Параллельный спринт"</t>
  </si>
  <si>
    <t>Квалификационный заезд</t>
  </si>
  <si>
    <t>Очки</t>
  </si>
  <si>
    <t>Сумма очков</t>
  </si>
  <si>
    <t>очки</t>
  </si>
  <si>
    <t>Класс судов:</t>
  </si>
  <si>
    <t>Список мероприятий</t>
  </si>
  <si>
    <t>Список классов судов</t>
  </si>
  <si>
    <t>Мероприятие:</t>
  </si>
  <si>
    <t>R6-М</t>
  </si>
  <si>
    <t>Видимость и защита  листов</t>
  </si>
  <si>
    <t>Открыть листы:</t>
  </si>
  <si>
    <t>Cнять защиту листов:</t>
  </si>
  <si>
    <t>№ п/п</t>
  </si>
  <si>
    <t>Представитель</t>
  </si>
  <si>
    <t>Состав</t>
  </si>
  <si>
    <t>Пол</t>
  </si>
  <si>
    <t>Зачет</t>
  </si>
  <si>
    <t>"Путешественники" КГБОУДОД "АКЦДЮТиК" г. Барнаул</t>
  </si>
  <si>
    <t>Годунова Людмила Николаевна</t>
  </si>
  <si>
    <t>Иконников Дмитрий(III), Гордеев Игорь(III), Тарантаев Максим(III), Кравченко Артемий(III), Агарин Кирилл(III), Тарасов Игорь(III)</t>
  </si>
  <si>
    <t>м</t>
  </si>
  <si>
    <t>ЮНР</t>
  </si>
  <si>
    <t>«Алые паруса», КГБОУДОД «АКЦДЮТиК» г. Барнаул</t>
  </si>
  <si>
    <t>Глушков Михаил(б/р), Шипулин Вячеслав(б/р), Гейзе Юрий(б/р), Копылов Александр(б/р), Землянский Даниил(б/р), Жданов Денис(б/р)</t>
  </si>
  <si>
    <t>Варфоломеева Надежда Васильевна</t>
  </si>
  <si>
    <t>Ситнер Вадим(II), Пожарских Дмитрий(II), Маурер Илья(II), Пушкарев Михаил(II), Леденев Вадим(III), Феофилактов Максим(III)</t>
  </si>
  <si>
    <t>"TOUAREG" СДЮСШОР ГБОУ "Балтийский берег" г. Санкт-Петерберг</t>
  </si>
  <si>
    <t>Брюхачев Никита(I), Шкарников Иван(I), Чупин Никита(I), Сидоров Владислав(I), Егоров Михаил(I), Егоров Георгий(I)</t>
  </si>
  <si>
    <t>"Эврика" Ярославская область-2</t>
  </si>
  <si>
    <t>Архипов Игорь Валентинович</t>
  </si>
  <si>
    <t>Курицын Олег(II), Селютин Даниил(II), Игнатьев Антон(II), Толянина Софья(II), Дерябин Иван(I), Горенков Александр(II)</t>
  </si>
  <si>
    <t>"Рафт ТТ" КГБОУ СПО "ТТТ" Тальменский р-н, Алтайский край</t>
  </si>
  <si>
    <t>Доровских Виктор Иванович</t>
  </si>
  <si>
    <t>Гурский Виталий(III), Новиков Артем(III), Вебер Владислав(III), Софиенко Дэвид(III), Титков Константин(III), Жуков Вадим(III)</t>
  </si>
  <si>
    <t>"Гренада" Томская область</t>
  </si>
  <si>
    <t>Иванов Владимир Иванович</t>
  </si>
  <si>
    <t>Воронцов Иван(III), Кошкин Юрий(III), Харин Артем(III), Фатеев Константин(III), Егоров Александр(III), Никифоров Дмитрий(III)</t>
  </si>
  <si>
    <t>"Эврика" Ярославская область-1</t>
  </si>
  <si>
    <t>Архипов Максим(I), Кузьменко Виталий(I), Михайловский Даниил(I), Казалов Максим(I), Нагибин Александр(I), Махнин Матвей(I)</t>
  </si>
  <si>
    <t>"Томск-Одиссей" Томская область-2</t>
  </si>
  <si>
    <t>Широков Алексей Александрович</t>
  </si>
  <si>
    <t>Мельников Павел(II), Мельников Александр(II), Тузов Андрей(II), Сондор Александр(б/р), Федоров Денис(б/р), Белкин Никита(б/р)</t>
  </si>
  <si>
    <t>"Юнион-Новосибирск" г. Новосибирск</t>
  </si>
  <si>
    <t>Рыльский Павел Михайлович</t>
  </si>
  <si>
    <t>Шендрик Олег(б/р), Апанасов Дмитрий(КМС), Шимков Сергей(б/р), Самсонов Сергей(б/р), Ляхнович Дмитрий(б/р), Карташев Максим(б/р)</t>
  </si>
  <si>
    <t>"Ризур" Рязанская область</t>
  </si>
  <si>
    <t>Якунина Нина Владимировна</t>
  </si>
  <si>
    <t>Гусев Андрей(КМС), Пахомов Владислав(КМС), Титков Серафим(II), Морозов Алексей(КМС), Ляхов Александр(КМС), Слепов Арсений(КМС)</t>
  </si>
  <si>
    <t>"Томск-Одиссей" Томская область-1</t>
  </si>
  <si>
    <t>Козич Владимир(КМС), Мороцкий Евгений(КМС), Чук Максим(II), Белкин Кирилл(КМС), Зубов Дмитрий(КМС), Хорохордин Артем(КМС)</t>
  </si>
  <si>
    <t>"Алтай-Рафт" Республика Алтай</t>
  </si>
  <si>
    <t>Меновщиков Леонид Викторович</t>
  </si>
  <si>
    <t>Дегтярев Андрей(I), Меновщиков Виктор(I), Полянских Максим(I), Кухтуеков Алексей(I), Тищенко Дмитрий(I), Кочеев Михаил(I)</t>
  </si>
  <si>
    <t>В11</t>
  </si>
  <si>
    <t>В12</t>
  </si>
  <si>
    <t>В13</t>
  </si>
  <si>
    <t>Бейберетов Сергей Витальевич</t>
  </si>
  <si>
    <t>В14</t>
  </si>
  <si>
    <t>В15</t>
  </si>
  <si>
    <t>не финиш</t>
  </si>
  <si>
    <t>Территория</t>
  </si>
  <si>
    <t>А.В. Сергеев, ССВК, г. Барнаул</t>
  </si>
  <si>
    <t>А.А. Костюкова, СС3К г.Барнаул</t>
  </si>
  <si>
    <t>р.Кумир, Алтайский край</t>
  </si>
  <si>
    <t>"Горизонт" КГБОУДОД "АКЦДЮТиК" Павловский р-н, Алтайский край</t>
  </si>
  <si>
    <t>R6-юниоры</t>
  </si>
  <si>
    <t>R6-юниорки</t>
  </si>
  <si>
    <t>Класс судов: R6-юниоры</t>
  </si>
  <si>
    <t>14 июля 2013 г.</t>
  </si>
  <si>
    <t>12 июля 2013 г.</t>
  </si>
  <si>
    <t>Главный секретарь __________________</t>
  </si>
  <si>
    <t>Квалификационные заезды</t>
  </si>
  <si>
    <t>Возрастная группа: юниоры</t>
  </si>
  <si>
    <t>№ п\п</t>
  </si>
  <si>
    <t>Заезды 1/8 финала вида "Параллельный спринт"</t>
  </si>
  <si>
    <t>Заезд 1</t>
  </si>
  <si>
    <t>№</t>
  </si>
  <si>
    <t>Время</t>
  </si>
  <si>
    <t>Заезд 2</t>
  </si>
  <si>
    <t>Заезд 3</t>
  </si>
  <si>
    <t>Заезд 4</t>
  </si>
  <si>
    <t>Заезд 5</t>
  </si>
  <si>
    <t>Заезд 6</t>
  </si>
  <si>
    <t>Заезд 7</t>
  </si>
  <si>
    <t>Заезд 8</t>
  </si>
  <si>
    <t>1/8 финала, 1 заезд</t>
  </si>
  <si>
    <t>1/4 финала, 8 заезд</t>
  </si>
  <si>
    <t>1/2 финала, 12 заезд</t>
  </si>
  <si>
    <t>1/8 финала, 2 заезд</t>
  </si>
  <si>
    <t>1/4 финала, 9 заезд</t>
  </si>
  <si>
    <t>1/2 финала, 13 заезд</t>
  </si>
  <si>
    <t>Старт</t>
  </si>
  <si>
    <t>Финиш</t>
  </si>
  <si>
    <t>1/8 финала, 3 заезд</t>
  </si>
  <si>
    <t>1/4 финала, 10 заезд</t>
  </si>
  <si>
    <t>1/2 финала, 14 заезд</t>
  </si>
  <si>
    <t>Финал Б</t>
  </si>
  <si>
    <t>1/8 финала, 4 заезд</t>
  </si>
  <si>
    <t>1/4 финала, 11 заезд</t>
  </si>
  <si>
    <t>Финал А</t>
  </si>
  <si>
    <t>1/8 финала, 5 заезд</t>
  </si>
  <si>
    <t>1/4 финала, 12 заезд</t>
  </si>
  <si>
    <t>1/8 финала, 6 заезд</t>
  </si>
  <si>
    <t>Команды 1/4 финала</t>
  </si>
  <si>
    <t>Результаты вида "Параллельный спринт"</t>
  </si>
  <si>
    <t>1/8 финала, 7 заезд</t>
  </si>
  <si>
    <t>1/8 финала, 8 заезд</t>
  </si>
  <si>
    <t>Команды 1/2 финала</t>
  </si>
  <si>
    <t>13 июля 2013г.</t>
  </si>
  <si>
    <t>Горбунова Елена Амировна</t>
  </si>
  <si>
    <t>10-14 июля 2013г.</t>
  </si>
  <si>
    <t>11 июля 2013 г.</t>
  </si>
  <si>
    <t>Первенство России по рафтингу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</si>
</sst>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12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8" fillId="0" borderId="0"/>
  </cellStyleXfs>
  <cellXfs count="177">
    <xf numFmtId="0" fontId="0" fillId="0" borderId="0" xfId="0"/>
    <xf numFmtId="0" fontId="5" fillId="0" borderId="0" xfId="5" applyFont="1" applyProtection="1">
      <protection hidden="1"/>
    </xf>
    <xf numFmtId="0" fontId="0" fillId="0" borderId="0" xfId="0" applyProtection="1">
      <protection hidden="1"/>
    </xf>
    <xf numFmtId="0" fontId="3" fillId="0" borderId="1" xfId="4" applyFont="1" applyFill="1" applyBorder="1" applyAlignment="1" applyProtection="1">
      <alignment horizontal="center" vertical="center" wrapText="1"/>
      <protection hidden="1"/>
    </xf>
    <xf numFmtId="0" fontId="3" fillId="0" borderId="0" xfId="5" applyFont="1" applyFill="1" applyBorder="1" applyAlignment="1" applyProtection="1">
      <alignment horizontal="center" vertical="top" wrapText="1"/>
      <protection hidden="1"/>
    </xf>
    <xf numFmtId="0" fontId="3" fillId="0" borderId="1" xfId="5" applyFont="1" applyFill="1" applyBorder="1" applyAlignment="1" applyProtection="1">
      <alignment horizontal="center" vertical="center" wrapText="1"/>
      <protection hidden="1"/>
    </xf>
    <xf numFmtId="0" fontId="5" fillId="0" borderId="1" xfId="5" applyFont="1" applyFill="1" applyBorder="1" applyAlignment="1" applyProtection="1">
      <alignment horizontal="center" vertical="center" wrapText="1"/>
      <protection hidden="1"/>
    </xf>
    <xf numFmtId="0" fontId="3" fillId="2" borderId="0" xfId="5" applyFont="1" applyFill="1" applyAlignment="1" applyProtection="1">
      <protection locked="0"/>
    </xf>
    <xf numFmtId="0" fontId="5" fillId="2" borderId="0" xfId="5" applyFont="1" applyFill="1" applyBorder="1" applyAlignment="1" applyProtection="1">
      <protection locked="0"/>
    </xf>
    <xf numFmtId="0" fontId="3" fillId="0" borderId="0" xfId="4" applyFont="1" applyFill="1" applyProtection="1">
      <protection hidden="1"/>
    </xf>
    <xf numFmtId="0" fontId="3" fillId="3" borderId="0" xfId="5" applyFont="1" applyFill="1" applyBorder="1" applyAlignment="1" applyProtection="1">
      <alignment vertical="top" wrapText="1"/>
      <protection locked="0"/>
    </xf>
    <xf numFmtId="0" fontId="3" fillId="0" borderId="0" xfId="5" applyFont="1" applyFill="1" applyBorder="1" applyAlignment="1" applyProtection="1">
      <alignment vertical="top" wrapText="1"/>
      <protection locked="0"/>
    </xf>
    <xf numFmtId="0" fontId="3" fillId="3" borderId="0" xfId="5" applyFont="1" applyFill="1" applyBorder="1" applyAlignment="1" applyProtection="1">
      <alignment vertical="top"/>
      <protection locked="0"/>
    </xf>
    <xf numFmtId="49" fontId="5" fillId="0" borderId="0" xfId="4" applyNumberFormat="1" applyFont="1" applyAlignment="1" applyProtection="1">
      <protection hidden="1"/>
    </xf>
    <xf numFmtId="0" fontId="5" fillId="0" borderId="0" xfId="4" applyFont="1" applyFill="1" applyProtection="1">
      <protection hidden="1"/>
    </xf>
    <xf numFmtId="0" fontId="6" fillId="0" borderId="0" xfId="0" applyFo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3" fillId="0" borderId="0" xfId="5" applyFont="1" applyFill="1" applyAlignment="1" applyProtection="1">
      <protection hidden="1"/>
    </xf>
    <xf numFmtId="0" fontId="5" fillId="0" borderId="0" xfId="5" applyFont="1" applyFill="1" applyBorder="1" applyAlignment="1" applyProtection="1">
      <protection hidden="1"/>
    </xf>
    <xf numFmtId="0" fontId="3" fillId="0" borderId="0" xfId="5" applyFont="1" applyFill="1" applyBorder="1" applyAlignment="1" applyProtection="1">
      <alignment vertical="top"/>
      <protection hidden="1"/>
    </xf>
    <xf numFmtId="0" fontId="3" fillId="0" borderId="0" xfId="5" applyFont="1" applyFill="1" applyBorder="1" applyAlignment="1" applyProtection="1">
      <alignment vertical="top" wrapText="1"/>
      <protection hidden="1"/>
    </xf>
    <xf numFmtId="0" fontId="7" fillId="0" borderId="0" xfId="6" applyFont="1" applyProtection="1">
      <protection hidden="1"/>
    </xf>
    <xf numFmtId="0" fontId="9" fillId="0" borderId="0" xfId="6" applyFont="1" applyAlignment="1" applyProtection="1">
      <protection hidden="1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0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3" fillId="0" borderId="11" xfId="4" applyFont="1" applyFill="1" applyBorder="1" applyAlignment="1" applyProtection="1">
      <alignment horizontal="center" vertical="center" wrapText="1"/>
      <protection hidden="1"/>
    </xf>
    <xf numFmtId="0" fontId="3" fillId="0" borderId="12" xfId="4" applyFont="1" applyFill="1" applyBorder="1" applyAlignment="1" applyProtection="1">
      <alignment vertical="center" wrapText="1"/>
      <protection hidden="1"/>
    </xf>
    <xf numFmtId="0" fontId="3" fillId="0" borderId="13" xfId="4" applyFont="1" applyFill="1" applyBorder="1" applyAlignment="1" applyProtection="1">
      <alignment horizontal="center" vertical="center" wrapText="1"/>
      <protection hidden="1"/>
    </xf>
    <xf numFmtId="0" fontId="10" fillId="0" borderId="1" xfId="2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8" fillId="0" borderId="0" xfId="1"/>
    <xf numFmtId="0" fontId="6" fillId="0" borderId="1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center" vertical="top"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1" fillId="0" borderId="16" xfId="1" applyFont="1" applyBorder="1" applyAlignment="1">
      <alignment horizontal="center"/>
    </xf>
    <xf numFmtId="0" fontId="11" fillId="0" borderId="17" xfId="1" applyFont="1" applyBorder="1"/>
    <xf numFmtId="0" fontId="11" fillId="0" borderId="8" xfId="1" applyFont="1" applyBorder="1"/>
    <xf numFmtId="0" fontId="8" fillId="0" borderId="2" xfId="1" applyBorder="1"/>
    <xf numFmtId="0" fontId="8" fillId="0" borderId="1" xfId="1" applyBorder="1"/>
    <xf numFmtId="0" fontId="8" fillId="0" borderId="6" xfId="1" applyBorder="1"/>
    <xf numFmtId="0" fontId="8" fillId="0" borderId="3" xfId="1" applyBorder="1"/>
    <xf numFmtId="0" fontId="8" fillId="0" borderId="18" xfId="1" applyBorder="1"/>
    <xf numFmtId="0" fontId="8" fillId="0" borderId="7" xfId="1" applyBorder="1"/>
    <xf numFmtId="0" fontId="11" fillId="0" borderId="1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 applyProtection="1">
      <alignment vertical="top" wrapText="1"/>
      <protection locked="0"/>
    </xf>
    <xf numFmtId="0" fontId="8" fillId="0" borderId="0" xfId="1" applyFill="1" applyBorder="1"/>
    <xf numFmtId="0" fontId="3" fillId="0" borderId="0" xfId="5" applyFont="1" applyFill="1" applyBorder="1" applyAlignment="1" applyProtection="1">
      <alignment vertical="top"/>
      <protection locked="0"/>
    </xf>
    <xf numFmtId="0" fontId="3" fillId="0" borderId="0" xfId="5" applyFont="1" applyFill="1" applyProtection="1">
      <protection hidden="1"/>
    </xf>
    <xf numFmtId="0" fontId="3" fillId="0" borderId="0" xfId="5" applyFill="1" applyProtection="1">
      <protection hidden="1"/>
    </xf>
    <xf numFmtId="0" fontId="5" fillId="0" borderId="0" xfId="5" applyFont="1" applyFill="1" applyAlignment="1" applyProtection="1">
      <protection hidden="1"/>
    </xf>
    <xf numFmtId="0" fontId="5" fillId="0" borderId="0" xfId="5" applyFont="1" applyFill="1" applyAlignment="1" applyProtection="1">
      <alignment horizontal="center"/>
      <protection hidden="1"/>
    </xf>
    <xf numFmtId="0" fontId="5" fillId="0" borderId="0" xfId="5" applyFont="1" applyFill="1" applyProtection="1">
      <protection hidden="1"/>
    </xf>
    <xf numFmtId="0" fontId="3" fillId="0" borderId="0" xfId="5" applyFill="1" applyAlignment="1" applyProtection="1">
      <alignment horizontal="center"/>
      <protection hidden="1"/>
    </xf>
    <xf numFmtId="49" fontId="5" fillId="0" borderId="0" xfId="5" applyNumberFormat="1" applyFont="1" applyFill="1" applyAlignment="1" applyProtection="1">
      <alignment horizontal="center"/>
      <protection hidden="1"/>
    </xf>
    <xf numFmtId="49" fontId="3" fillId="0" borderId="0" xfId="4" applyNumberFormat="1" applyFont="1" applyFill="1" applyAlignment="1" applyProtection="1">
      <protection hidden="1"/>
    </xf>
    <xf numFmtId="0" fontId="3" fillId="0" borderId="0" xfId="5" applyFont="1" applyFill="1" applyBorder="1" applyAlignment="1" applyProtection="1">
      <protection hidden="1"/>
    </xf>
    <xf numFmtId="0" fontId="3" fillId="0" borderId="0" xfId="5" applyFill="1" applyAlignment="1" applyProtection="1">
      <protection hidden="1"/>
    </xf>
    <xf numFmtId="0" fontId="3" fillId="0" borderId="0" xfId="5" applyFill="1" applyAlignment="1" applyProtection="1">
      <alignment horizontal="left"/>
      <protection hidden="1"/>
    </xf>
    <xf numFmtId="49" fontId="3" fillId="0" borderId="0" xfId="5" applyNumberFormat="1" applyFont="1" applyFill="1" applyAlignment="1" applyProtection="1">
      <protection hidden="1"/>
    </xf>
    <xf numFmtId="0" fontId="3" fillId="0" borderId="15" xfId="5" applyFill="1" applyBorder="1" applyAlignment="1" applyProtection="1">
      <protection hidden="1"/>
    </xf>
    <xf numFmtId="0" fontId="3" fillId="0" borderId="15" xfId="5" applyFont="1" applyFill="1" applyBorder="1" applyAlignment="1" applyProtection="1">
      <protection hidden="1"/>
    </xf>
    <xf numFmtId="0" fontId="3" fillId="0" borderId="0" xfId="5" applyFill="1" applyBorder="1" applyAlignment="1" applyProtection="1">
      <protection hidden="1"/>
    </xf>
    <xf numFmtId="0" fontId="3" fillId="0" borderId="0" xfId="5" applyFill="1" applyBorder="1" applyAlignment="1" applyProtection="1">
      <alignment horizontal="left"/>
      <protection hidden="1"/>
    </xf>
    <xf numFmtId="0" fontId="5" fillId="0" borderId="0" xfId="5" applyFont="1" applyFill="1" applyBorder="1" applyAlignment="1" applyProtection="1">
      <alignment horizontal="center"/>
      <protection hidden="1"/>
    </xf>
    <xf numFmtId="0" fontId="3" fillId="0" borderId="0" xfId="5" applyFill="1" applyBorder="1" applyProtection="1">
      <protection hidden="1"/>
    </xf>
    <xf numFmtId="164" fontId="1" fillId="0" borderId="1" xfId="0" applyNumberFormat="1" applyFont="1" applyFill="1" applyBorder="1" applyAlignment="1" applyProtection="1">
      <alignment vertical="top" wrapText="1"/>
      <protection locked="0"/>
    </xf>
    <xf numFmtId="164" fontId="3" fillId="0" borderId="1" xfId="5" applyNumberFormat="1" applyFont="1" applyFill="1" applyBorder="1" applyAlignment="1" applyProtection="1">
      <alignment vertical="top" wrapText="1"/>
      <protection hidden="1"/>
    </xf>
    <xf numFmtId="1" fontId="3" fillId="0" borderId="1" xfId="5" applyNumberFormat="1" applyFont="1" applyFill="1" applyBorder="1" applyAlignment="1" applyProtection="1">
      <alignment horizontal="center" vertical="top" wrapText="1"/>
      <protection hidden="1"/>
    </xf>
    <xf numFmtId="0" fontId="3" fillId="0" borderId="1" xfId="5" applyFont="1" applyFill="1" applyBorder="1" applyAlignment="1" applyProtection="1">
      <alignment horizontal="center" vertical="top" wrapText="1"/>
      <protection locked="0"/>
    </xf>
    <xf numFmtId="0" fontId="3" fillId="0" borderId="1" xfId="5" applyFont="1" applyFill="1" applyBorder="1" applyAlignment="1" applyProtection="1">
      <alignment horizontal="center" vertical="top" wrapText="1"/>
      <protection hidden="1"/>
    </xf>
    <xf numFmtId="0" fontId="3" fillId="0" borderId="0" xfId="4" applyFill="1" applyProtection="1">
      <protection hidden="1"/>
    </xf>
    <xf numFmtId="0" fontId="3" fillId="0" borderId="0" xfId="4" applyFill="1" applyBorder="1" applyProtection="1">
      <protection hidden="1"/>
    </xf>
    <xf numFmtId="2" fontId="6" fillId="0" borderId="19" xfId="0" applyNumberFormat="1" applyFont="1" applyFill="1" applyBorder="1" applyAlignment="1">
      <alignment horizontal="center" vertical="top" wrapText="1"/>
    </xf>
    <xf numFmtId="0" fontId="5" fillId="0" borderId="10" xfId="4" applyFont="1" applyFill="1" applyBorder="1" applyAlignment="1" applyProtection="1">
      <alignment vertical="center" wrapText="1"/>
      <protection hidden="1"/>
    </xf>
    <xf numFmtId="0" fontId="5" fillId="0" borderId="9" xfId="4" applyFont="1" applyFill="1" applyBorder="1" applyAlignment="1" applyProtection="1">
      <alignment horizontal="center" vertical="center" wrapText="1"/>
      <protection hidden="1"/>
    </xf>
    <xf numFmtId="0" fontId="3" fillId="0" borderId="1" xfId="4" applyNumberFormat="1" applyFill="1" applyBorder="1" applyAlignment="1" applyProtection="1">
      <alignment horizontal="center" vertical="top" wrapText="1"/>
      <protection hidden="1"/>
    </xf>
    <xf numFmtId="0" fontId="3" fillId="0" borderId="9" xfId="4" applyNumberFormat="1" applyFill="1" applyBorder="1" applyAlignment="1" applyProtection="1">
      <alignment horizontal="center" vertical="top" wrapText="1"/>
      <protection hidden="1"/>
    </xf>
    <xf numFmtId="0" fontId="3" fillId="0" borderId="9" xfId="4" applyFill="1" applyBorder="1" applyAlignment="1" applyProtection="1">
      <alignment horizontal="center" vertical="top" wrapText="1"/>
      <protection locked="0"/>
    </xf>
    <xf numFmtId="0" fontId="3" fillId="0" borderId="1" xfId="4" applyFill="1" applyBorder="1" applyAlignment="1" applyProtection="1">
      <alignment horizontal="center" vertical="top" wrapText="1"/>
      <protection locked="0"/>
    </xf>
    <xf numFmtId="0" fontId="3" fillId="0" borderId="0" xfId="5" applyFill="1" applyBorder="1" applyAlignment="1" applyProtection="1">
      <alignment horizontal="left" vertical="top" wrapText="1"/>
      <protection hidden="1"/>
    </xf>
    <xf numFmtId="0" fontId="3" fillId="0" borderId="0" xfId="4" applyFill="1" applyBorder="1" applyAlignment="1" applyProtection="1">
      <alignment horizontal="center" vertical="top" wrapText="1"/>
      <protection hidden="1"/>
    </xf>
    <xf numFmtId="0" fontId="3" fillId="0" borderId="0" xfId="4" applyNumberFormat="1" applyFill="1" applyBorder="1" applyAlignment="1" applyProtection="1">
      <alignment horizontal="center" vertical="top" wrapText="1"/>
      <protection hidden="1"/>
    </xf>
    <xf numFmtId="0" fontId="3" fillId="0" borderId="0" xfId="4" applyFill="1" applyBorder="1" applyAlignment="1" applyProtection="1">
      <alignment horizontal="center" vertical="center" wrapText="1"/>
      <protection hidden="1"/>
    </xf>
    <xf numFmtId="0" fontId="3" fillId="0" borderId="15" xfId="4" applyFill="1" applyBorder="1" applyProtection="1">
      <protection hidden="1"/>
    </xf>
    <xf numFmtId="2" fontId="6" fillId="0" borderId="1" xfId="0" applyNumberFormat="1" applyFont="1" applyFill="1" applyBorder="1" applyAlignment="1">
      <alignment horizontal="center" vertical="top" wrapText="1"/>
    </xf>
    <xf numFmtId="49" fontId="5" fillId="0" borderId="0" xfId="5" applyNumberFormat="1" applyFont="1" applyFill="1" applyAlignment="1" applyProtection="1">
      <alignment horizontal="left"/>
      <protection hidden="1"/>
    </xf>
    <xf numFmtId="0" fontId="3" fillId="0" borderId="0" xfId="5" applyFont="1" applyFill="1" applyBorder="1" applyAlignment="1" applyProtection="1">
      <alignment horizontal="left" vertical="top" wrapText="1"/>
      <protection hidden="1"/>
    </xf>
    <xf numFmtId="49" fontId="5" fillId="0" borderId="0" xfId="5" applyNumberFormat="1" applyFont="1" applyFill="1" applyAlignment="1" applyProtection="1">
      <protection hidden="1"/>
    </xf>
    <xf numFmtId="164" fontId="3" fillId="0" borderId="1" xfId="5" applyNumberForma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center" vertical="top"/>
      <protection locked="0"/>
    </xf>
    <xf numFmtId="1" fontId="3" fillId="0" borderId="1" xfId="5" applyNumberFormat="1" applyFill="1" applyBorder="1" applyAlignment="1" applyProtection="1">
      <alignment horizontal="center" vertical="top" wrapText="1"/>
      <protection hidden="1"/>
    </xf>
    <xf numFmtId="0" fontId="3" fillId="0" borderId="1" xfId="5" applyFont="1" applyFill="1" applyBorder="1" applyAlignment="1" applyProtection="1">
      <alignment horizontal="center" vertical="center" wrapText="1"/>
      <protection locked="0"/>
    </xf>
    <xf numFmtId="0" fontId="8" fillId="0" borderId="0" xfId="1" applyFill="1"/>
    <xf numFmtId="164" fontId="10" fillId="0" borderId="1" xfId="1" applyNumberFormat="1" applyFont="1" applyFill="1" applyBorder="1" applyAlignment="1" applyProtection="1">
      <alignment vertical="top" wrapText="1"/>
      <protection locked="0"/>
    </xf>
    <xf numFmtId="0" fontId="11" fillId="0" borderId="0" xfId="1" applyFont="1" applyFill="1"/>
    <xf numFmtId="0" fontId="11" fillId="0" borderId="16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8" fillId="0" borderId="2" xfId="1" applyFill="1" applyBorder="1" applyAlignment="1">
      <alignment horizontal="center"/>
    </xf>
    <xf numFmtId="0" fontId="8" fillId="0" borderId="1" xfId="1" applyFill="1" applyBorder="1"/>
    <xf numFmtId="164" fontId="10" fillId="0" borderId="6" xfId="1" applyNumberFormat="1" applyFont="1" applyFill="1" applyBorder="1" applyAlignment="1" applyProtection="1">
      <alignment vertical="top" wrapText="1"/>
      <protection locked="0"/>
    </xf>
    <xf numFmtId="0" fontId="8" fillId="0" borderId="1" xfId="1" applyFill="1" applyBorder="1" applyAlignment="1"/>
    <xf numFmtId="20" fontId="8" fillId="0" borderId="0" xfId="1" applyNumberFormat="1" applyFill="1" applyBorder="1" applyAlignment="1">
      <alignment horizontal="center"/>
    </xf>
    <xf numFmtId="0" fontId="8" fillId="0" borderId="3" xfId="1" applyFill="1" applyBorder="1" applyAlignment="1">
      <alignment horizontal="center"/>
    </xf>
    <xf numFmtId="0" fontId="8" fillId="0" borderId="18" xfId="1" applyFill="1" applyBorder="1"/>
    <xf numFmtId="164" fontId="10" fillId="0" borderId="7" xfId="1" applyNumberFormat="1" applyFont="1" applyFill="1" applyBorder="1" applyAlignment="1" applyProtection="1">
      <alignment vertical="top" wrapText="1"/>
      <protection locked="0"/>
    </xf>
    <xf numFmtId="0" fontId="8" fillId="0" borderId="18" xfId="1" applyFill="1" applyBorder="1" applyAlignment="1"/>
    <xf numFmtId="1" fontId="10" fillId="0" borderId="20" xfId="1" applyNumberFormat="1" applyFont="1" applyFill="1" applyBorder="1" applyAlignment="1" applyProtection="1">
      <alignment vertical="top" wrapText="1"/>
      <protection locked="0"/>
    </xf>
    <xf numFmtId="0" fontId="8" fillId="0" borderId="21" xfId="1" applyFill="1" applyBorder="1"/>
    <xf numFmtId="0" fontId="11" fillId="0" borderId="0" xfId="1" applyFont="1" applyFill="1" applyBorder="1"/>
    <xf numFmtId="0" fontId="11" fillId="0" borderId="0" xfId="1" applyFont="1" applyFill="1" applyBorder="1" applyAlignment="1"/>
    <xf numFmtId="0" fontId="8" fillId="0" borderId="2" xfId="1" applyFont="1" applyFill="1" applyBorder="1" applyAlignment="1">
      <alignment horizontal="center"/>
    </xf>
    <xf numFmtId="0" fontId="8" fillId="0" borderId="1" xfId="1" applyFont="1" applyFill="1" applyBorder="1" applyAlignment="1"/>
    <xf numFmtId="0" fontId="8" fillId="0" borderId="1" xfId="1" applyFont="1" applyFill="1" applyBorder="1"/>
    <xf numFmtId="20" fontId="8" fillId="0" borderId="6" xfId="1" applyNumberFormat="1" applyFill="1" applyBorder="1" applyAlignment="1">
      <alignment horizontal="center"/>
    </xf>
    <xf numFmtId="0" fontId="8" fillId="0" borderId="22" xfId="1" applyFill="1" applyBorder="1" applyAlignment="1">
      <alignment horizontal="center"/>
    </xf>
    <xf numFmtId="0" fontId="8" fillId="0" borderId="23" xfId="1" applyFill="1" applyBorder="1"/>
    <xf numFmtId="164" fontId="10" fillId="0" borderId="24" xfId="1" applyNumberFormat="1" applyFont="1" applyFill="1" applyBorder="1" applyAlignment="1" applyProtection="1">
      <alignment vertical="top" wrapText="1"/>
      <protection locked="0"/>
    </xf>
    <xf numFmtId="0" fontId="8" fillId="0" borderId="0" xfId="1" applyFill="1" applyBorder="1" applyAlignment="1">
      <alignment horizontal="center"/>
    </xf>
    <xf numFmtId="0" fontId="8" fillId="0" borderId="4" xfId="1" applyFill="1" applyBorder="1" applyAlignment="1">
      <alignment horizontal="center"/>
    </xf>
    <xf numFmtId="0" fontId="8" fillId="0" borderId="9" xfId="1" applyFill="1" applyBorder="1"/>
    <xf numFmtId="0" fontId="8" fillId="0" borderId="3" xfId="1" applyFont="1" applyFill="1" applyBorder="1" applyAlignment="1">
      <alignment horizontal="center"/>
    </xf>
    <xf numFmtId="0" fontId="8" fillId="0" borderId="18" xfId="1" applyFont="1" applyFill="1" applyBorder="1"/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/>
    <xf numFmtId="164" fontId="3" fillId="0" borderId="1" xfId="5" applyNumberFormat="1" applyFill="1" applyBorder="1" applyAlignment="1" applyProtection="1">
      <alignment horizontal="center" vertical="center" wrapText="1"/>
      <protection hidden="1"/>
    </xf>
    <xf numFmtId="0" fontId="3" fillId="0" borderId="1" xfId="5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>
      <alignment horizontal="center" vertical="top" wrapText="1"/>
    </xf>
    <xf numFmtId="2" fontId="10" fillId="0" borderId="10" xfId="0" applyNumberFormat="1" applyFont="1" applyFill="1" applyBorder="1" applyAlignment="1">
      <alignment horizontal="center" vertical="top" wrapText="1"/>
    </xf>
    <xf numFmtId="2" fontId="10" fillId="0" borderId="9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 applyProtection="1">
      <protection locked="0"/>
    </xf>
    <xf numFmtId="0" fontId="6" fillId="0" borderId="25" xfId="0" applyFont="1" applyBorder="1" applyAlignment="1" applyProtection="1">
      <alignment horizontal="center"/>
      <protection hidden="1"/>
    </xf>
    <xf numFmtId="0" fontId="6" fillId="0" borderId="26" xfId="0" applyFont="1" applyBorder="1" applyAlignment="1" applyProtection="1">
      <alignment horizontal="center"/>
      <protection hidden="1"/>
    </xf>
    <xf numFmtId="0" fontId="3" fillId="0" borderId="1" xfId="4" applyFont="1" applyFill="1" applyBorder="1" applyAlignment="1" applyProtection="1">
      <alignment horizontal="center" vertical="center" wrapText="1"/>
      <protection hidden="1"/>
    </xf>
    <xf numFmtId="0" fontId="3" fillId="0" borderId="11" xfId="4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>
      <alignment horizontal="center"/>
    </xf>
    <xf numFmtId="49" fontId="5" fillId="0" borderId="0" xfId="5" applyNumberFormat="1" applyFont="1" applyFill="1" applyAlignment="1" applyProtection="1">
      <alignment horizontal="left"/>
      <protection hidden="1"/>
    </xf>
    <xf numFmtId="0" fontId="3" fillId="0" borderId="0" xfId="5" applyFont="1" applyFill="1" applyBorder="1" applyAlignment="1" applyProtection="1">
      <alignment horizontal="left" vertical="top" wrapText="1"/>
      <protection hidden="1"/>
    </xf>
    <xf numFmtId="0" fontId="3" fillId="0" borderId="10" xfId="5" applyFont="1" applyFill="1" applyBorder="1" applyAlignment="1" applyProtection="1">
      <alignment horizontal="center" vertical="center" wrapText="1"/>
      <protection hidden="1"/>
    </xf>
    <xf numFmtId="0" fontId="3" fillId="0" borderId="9" xfId="5" applyFont="1" applyFill="1" applyBorder="1" applyAlignment="1" applyProtection="1">
      <alignment horizontal="center" vertical="center" wrapText="1"/>
      <protection hidden="1"/>
    </xf>
    <xf numFmtId="0" fontId="3" fillId="0" borderId="1" xfId="5" applyFont="1" applyFill="1" applyBorder="1" applyAlignment="1" applyProtection="1">
      <alignment horizontal="center" vertical="center" wrapText="1"/>
      <protection hidden="1"/>
    </xf>
    <xf numFmtId="164" fontId="3" fillId="0" borderId="1" xfId="5" applyNumberFormat="1" applyFill="1" applyBorder="1" applyAlignment="1" applyProtection="1">
      <alignment horizontal="center" vertical="center" wrapText="1"/>
      <protection hidden="1"/>
    </xf>
    <xf numFmtId="0" fontId="3" fillId="0" borderId="1" xfId="5" applyFill="1" applyBorder="1" applyAlignment="1" applyProtection="1">
      <alignment horizontal="center" vertical="center" wrapText="1"/>
      <protection hidden="1"/>
    </xf>
    <xf numFmtId="164" fontId="3" fillId="0" borderId="10" xfId="5" applyNumberFormat="1" applyFill="1" applyBorder="1" applyAlignment="1" applyProtection="1">
      <alignment horizontal="center" vertical="center" wrapText="1"/>
      <protection hidden="1"/>
    </xf>
    <xf numFmtId="164" fontId="3" fillId="0" borderId="9" xfId="5" applyNumberFormat="1" applyFill="1" applyBorder="1" applyAlignment="1" applyProtection="1">
      <alignment horizontal="center" vertical="center" wrapText="1"/>
      <protection hidden="1"/>
    </xf>
    <xf numFmtId="0" fontId="3" fillId="0" borderId="10" xfId="5" applyFill="1" applyBorder="1" applyAlignment="1" applyProtection="1">
      <alignment horizontal="center" vertical="center" wrapText="1"/>
      <protection hidden="1"/>
    </xf>
    <xf numFmtId="0" fontId="3" fillId="0" borderId="9" xfId="5" applyFill="1" applyBorder="1" applyAlignment="1" applyProtection="1">
      <alignment horizontal="center" vertical="center" wrapText="1"/>
      <protection hidden="1"/>
    </xf>
    <xf numFmtId="0" fontId="3" fillId="0" borderId="10" xfId="5" applyFont="1" applyFill="1" applyBorder="1" applyAlignment="1" applyProtection="1">
      <alignment horizontal="center" vertical="center" wrapText="1"/>
      <protection locked="0"/>
    </xf>
    <xf numFmtId="0" fontId="3" fillId="0" borderId="9" xfId="5" applyFont="1" applyFill="1" applyBorder="1" applyAlignment="1" applyProtection="1">
      <alignment horizontal="center" vertical="center" wrapText="1"/>
      <protection locked="0"/>
    </xf>
    <xf numFmtId="0" fontId="3" fillId="0" borderId="1" xfId="5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2" fontId="10" fillId="0" borderId="10" xfId="0" applyNumberFormat="1" applyFont="1" applyFill="1" applyBorder="1" applyAlignment="1">
      <alignment horizontal="center" vertical="top" wrapText="1"/>
    </xf>
    <xf numFmtId="2" fontId="10" fillId="0" borderId="9" xfId="0" applyNumberFormat="1" applyFont="1" applyFill="1" applyBorder="1" applyAlignment="1">
      <alignment horizontal="center" vertical="top" wrapText="1"/>
    </xf>
  </cellXfs>
  <cellStyles count="7">
    <cellStyle name="Обычный" xfId="0" builtinId="0"/>
    <cellStyle name="Обычный 2" xfId="1"/>
    <cellStyle name="Обычный 2 2" xfId="2"/>
    <cellStyle name="Обычный 2 2 3" xfId="3"/>
    <cellStyle name="Обычный_Командный зачёт, 2011" xfId="4"/>
    <cellStyle name="Обычный_Слалом, 2011" xfId="5"/>
    <cellStyle name="Обычный_Форма - Победа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9.jpeg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10.jpeg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11.jpeg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28575</xdr:rowOff>
        </xdr:from>
        <xdr:to>
          <xdr:col>2</xdr:col>
          <xdr:colOff>161925</xdr:colOff>
          <xdr:row>31</xdr:row>
          <xdr:rowOff>152400</xdr:rowOff>
        </xdr:to>
        <xdr:sp macro="" textlink="">
          <xdr:nvSpPr>
            <xdr:cNvPr id="34825" name="CheckBox1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38100</xdr:rowOff>
        </xdr:from>
        <xdr:to>
          <xdr:col>2</xdr:col>
          <xdr:colOff>161925</xdr:colOff>
          <xdr:row>33</xdr:row>
          <xdr:rowOff>0</xdr:rowOff>
        </xdr:to>
        <xdr:sp macro="" textlink="">
          <xdr:nvSpPr>
            <xdr:cNvPr id="34826" name="CheckBox2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76200</xdr:rowOff>
    </xdr:from>
    <xdr:to>
      <xdr:col>2</xdr:col>
      <xdr:colOff>933450</xdr:colOff>
      <xdr:row>7</xdr:row>
      <xdr:rowOff>95250</xdr:rowOff>
    </xdr:to>
    <xdr:pic>
      <xdr:nvPicPr>
        <xdr:cNvPr id="19740" name="Picture 4" descr="логотип ФРР ито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15716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142875</xdr:colOff>
      <xdr:row>20</xdr:row>
      <xdr:rowOff>495300</xdr:rowOff>
    </xdr:from>
    <xdr:to>
      <xdr:col>18</xdr:col>
      <xdr:colOff>419100</xdr:colOff>
      <xdr:row>22</xdr:row>
      <xdr:rowOff>428625</xdr:rowOff>
    </xdr:to>
    <xdr:pic>
      <xdr:nvPicPr>
        <xdr:cNvPr id="1974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8334375"/>
          <a:ext cx="8858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47625</xdr:colOff>
      <xdr:row>18</xdr:row>
      <xdr:rowOff>495300</xdr:rowOff>
    </xdr:from>
    <xdr:to>
      <xdr:col>18</xdr:col>
      <xdr:colOff>533400</xdr:colOff>
      <xdr:row>20</xdr:row>
      <xdr:rowOff>352425</xdr:rowOff>
    </xdr:to>
    <xdr:pic>
      <xdr:nvPicPr>
        <xdr:cNvPr id="1974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719137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66675</xdr:colOff>
      <xdr:row>17</xdr:row>
      <xdr:rowOff>104775</xdr:rowOff>
    </xdr:from>
    <xdr:to>
      <xdr:col>18</xdr:col>
      <xdr:colOff>523875</xdr:colOff>
      <xdr:row>18</xdr:row>
      <xdr:rowOff>276225</xdr:rowOff>
    </xdr:to>
    <xdr:pic>
      <xdr:nvPicPr>
        <xdr:cNvPr id="19744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025" y="6229350"/>
          <a:ext cx="1066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95250</xdr:colOff>
      <xdr:row>14</xdr:row>
      <xdr:rowOff>476250</xdr:rowOff>
    </xdr:from>
    <xdr:to>
      <xdr:col>18</xdr:col>
      <xdr:colOff>571500</xdr:colOff>
      <xdr:row>16</xdr:row>
      <xdr:rowOff>447675</xdr:rowOff>
    </xdr:to>
    <xdr:pic>
      <xdr:nvPicPr>
        <xdr:cNvPr id="19745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886325"/>
          <a:ext cx="10858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</xdr:row>
      <xdr:rowOff>28575</xdr:rowOff>
    </xdr:from>
    <xdr:to>
      <xdr:col>2</xdr:col>
      <xdr:colOff>1504950</xdr:colOff>
      <xdr:row>8</xdr:row>
      <xdr:rowOff>47625</xdr:rowOff>
    </xdr:to>
    <xdr:pic>
      <xdr:nvPicPr>
        <xdr:cNvPr id="38944" name="Picture 4" descr="логотип ФРР ито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0500"/>
          <a:ext cx="16097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555625</xdr:colOff>
      <xdr:row>25</xdr:row>
      <xdr:rowOff>47625</xdr:rowOff>
    </xdr:from>
    <xdr:to>
      <xdr:col>11</xdr:col>
      <xdr:colOff>339725</xdr:colOff>
      <xdr:row>31</xdr:row>
      <xdr:rowOff>123825</xdr:rowOff>
    </xdr:to>
    <xdr:pic>
      <xdr:nvPicPr>
        <xdr:cNvPr id="5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125" y="11525250"/>
          <a:ext cx="8794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523875</xdr:colOff>
      <xdr:row>26</xdr:row>
      <xdr:rowOff>15875</xdr:rowOff>
    </xdr:from>
    <xdr:to>
      <xdr:col>9</xdr:col>
      <xdr:colOff>390525</xdr:colOff>
      <xdr:row>32</xdr:row>
      <xdr:rowOff>15875</xdr:rowOff>
    </xdr:to>
    <xdr:pic>
      <xdr:nvPicPr>
        <xdr:cNvPr id="6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11652250"/>
          <a:ext cx="1089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428624</xdr:colOff>
      <xdr:row>26</xdr:row>
      <xdr:rowOff>86562</xdr:rowOff>
    </xdr:from>
    <xdr:to>
      <xdr:col>7</xdr:col>
      <xdr:colOff>380999</xdr:colOff>
      <xdr:row>31</xdr:row>
      <xdr:rowOff>123825</xdr:rowOff>
    </xdr:to>
    <xdr:pic>
      <xdr:nvPicPr>
        <xdr:cNvPr id="9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99" y="11722937"/>
          <a:ext cx="1254125" cy="87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1016000</xdr:colOff>
      <xdr:row>25</xdr:row>
      <xdr:rowOff>111125</xdr:rowOff>
    </xdr:from>
    <xdr:to>
      <xdr:col>5</xdr:col>
      <xdr:colOff>254000</xdr:colOff>
      <xdr:row>32</xdr:row>
      <xdr:rowOff>66675</xdr:rowOff>
    </xdr:to>
    <xdr:pic>
      <xdr:nvPicPr>
        <xdr:cNvPr id="10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75" y="11588750"/>
          <a:ext cx="107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76200</xdr:rowOff>
    </xdr:from>
    <xdr:to>
      <xdr:col>2</xdr:col>
      <xdr:colOff>2428875</xdr:colOff>
      <xdr:row>7</xdr:row>
      <xdr:rowOff>95250</xdr:rowOff>
    </xdr:to>
    <xdr:pic>
      <xdr:nvPicPr>
        <xdr:cNvPr id="39945" name="Picture 4" descr="логотип ФРР ито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" y="76200"/>
          <a:ext cx="1724025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1905000</xdr:colOff>
      <xdr:row>42</xdr:row>
      <xdr:rowOff>15875</xdr:rowOff>
    </xdr:from>
    <xdr:to>
      <xdr:col>13</xdr:col>
      <xdr:colOff>339725</xdr:colOff>
      <xdr:row>48</xdr:row>
      <xdr:rowOff>139700</xdr:rowOff>
    </xdr:to>
    <xdr:pic>
      <xdr:nvPicPr>
        <xdr:cNvPr id="7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0" y="6985000"/>
          <a:ext cx="8794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650875</xdr:colOff>
      <xdr:row>42</xdr:row>
      <xdr:rowOff>142875</xdr:rowOff>
    </xdr:from>
    <xdr:to>
      <xdr:col>12</xdr:col>
      <xdr:colOff>1739900</xdr:colOff>
      <xdr:row>49</xdr:row>
      <xdr:rowOff>31750</xdr:rowOff>
    </xdr:to>
    <xdr:pic>
      <xdr:nvPicPr>
        <xdr:cNvPr id="8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3625" y="7112000"/>
          <a:ext cx="1089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492124</xdr:colOff>
      <xdr:row>43</xdr:row>
      <xdr:rowOff>54812</xdr:rowOff>
    </xdr:from>
    <xdr:to>
      <xdr:col>12</xdr:col>
      <xdr:colOff>507999</xdr:colOff>
      <xdr:row>48</xdr:row>
      <xdr:rowOff>139700</xdr:rowOff>
    </xdr:to>
    <xdr:pic>
      <xdr:nvPicPr>
        <xdr:cNvPr id="9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4" y="7182687"/>
          <a:ext cx="1254125" cy="87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1682750</xdr:colOff>
      <xdr:row>42</xdr:row>
      <xdr:rowOff>79375</xdr:rowOff>
    </xdr:from>
    <xdr:to>
      <xdr:col>8</xdr:col>
      <xdr:colOff>317500</xdr:colOff>
      <xdr:row>49</xdr:row>
      <xdr:rowOff>82550</xdr:rowOff>
    </xdr:to>
    <xdr:pic>
      <xdr:nvPicPr>
        <xdr:cNvPr id="10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0" y="7048500"/>
          <a:ext cx="107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47625</xdr:rowOff>
    </xdr:from>
    <xdr:to>
      <xdr:col>2</xdr:col>
      <xdr:colOff>1190625</xdr:colOff>
      <xdr:row>6</xdr:row>
      <xdr:rowOff>123825</xdr:rowOff>
    </xdr:to>
    <xdr:pic>
      <xdr:nvPicPr>
        <xdr:cNvPr id="5340" name="Picture 4" descr="логотип ФРР ито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625"/>
          <a:ext cx="16287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539750</xdr:colOff>
      <xdr:row>30</xdr:row>
      <xdr:rowOff>98425</xdr:rowOff>
    </xdr:from>
    <xdr:to>
      <xdr:col>31</xdr:col>
      <xdr:colOff>212725</xdr:colOff>
      <xdr:row>33</xdr:row>
      <xdr:rowOff>158750</xdr:rowOff>
    </xdr:to>
    <xdr:pic>
      <xdr:nvPicPr>
        <xdr:cNvPr id="8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875" y="9290050"/>
          <a:ext cx="8794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444500</xdr:colOff>
      <xdr:row>27</xdr:row>
      <xdr:rowOff>19050</xdr:rowOff>
    </xdr:from>
    <xdr:to>
      <xdr:col>31</xdr:col>
      <xdr:colOff>327025</xdr:colOff>
      <xdr:row>29</xdr:row>
      <xdr:rowOff>320675</xdr:rowOff>
    </xdr:to>
    <xdr:pic>
      <xdr:nvPicPr>
        <xdr:cNvPr id="9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5" y="8147050"/>
          <a:ext cx="1089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463550</xdr:colOff>
      <xdr:row>24</xdr:row>
      <xdr:rowOff>152400</xdr:rowOff>
    </xdr:from>
    <xdr:to>
      <xdr:col>31</xdr:col>
      <xdr:colOff>317500</xdr:colOff>
      <xdr:row>26</xdr:row>
      <xdr:rowOff>133350</xdr:rowOff>
    </xdr:to>
    <xdr:pic>
      <xdr:nvPicPr>
        <xdr:cNvPr id="10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7185025"/>
          <a:ext cx="10604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492125</xdr:colOff>
      <xdr:row>20</xdr:row>
      <xdr:rowOff>142875</xdr:rowOff>
    </xdr:from>
    <xdr:to>
      <xdr:col>31</xdr:col>
      <xdr:colOff>365125</xdr:colOff>
      <xdr:row>23</xdr:row>
      <xdr:rowOff>257175</xdr:rowOff>
    </xdr:to>
    <xdr:pic>
      <xdr:nvPicPr>
        <xdr:cNvPr id="11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5842000"/>
          <a:ext cx="107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444500</xdr:colOff>
      <xdr:row>27</xdr:row>
      <xdr:rowOff>66675</xdr:rowOff>
    </xdr:from>
    <xdr:to>
      <xdr:col>31</xdr:col>
      <xdr:colOff>327025</xdr:colOff>
      <xdr:row>30</xdr:row>
      <xdr:rowOff>3175</xdr:rowOff>
    </xdr:to>
    <xdr:pic>
      <xdr:nvPicPr>
        <xdr:cNvPr id="12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5" y="8194675"/>
          <a:ext cx="1089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463550</xdr:colOff>
      <xdr:row>24</xdr:row>
      <xdr:rowOff>200025</xdr:rowOff>
    </xdr:from>
    <xdr:to>
      <xdr:col>31</xdr:col>
      <xdr:colOff>317500</xdr:colOff>
      <xdr:row>26</xdr:row>
      <xdr:rowOff>180975</xdr:rowOff>
    </xdr:to>
    <xdr:pic>
      <xdr:nvPicPr>
        <xdr:cNvPr id="13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7232650"/>
          <a:ext cx="10604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492125</xdr:colOff>
      <xdr:row>20</xdr:row>
      <xdr:rowOff>190500</xdr:rowOff>
    </xdr:from>
    <xdr:to>
      <xdr:col>31</xdr:col>
      <xdr:colOff>365125</xdr:colOff>
      <xdr:row>23</xdr:row>
      <xdr:rowOff>304800</xdr:rowOff>
    </xdr:to>
    <xdr:pic>
      <xdr:nvPicPr>
        <xdr:cNvPr id="14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5889625"/>
          <a:ext cx="107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85725</xdr:rowOff>
    </xdr:from>
    <xdr:to>
      <xdr:col>3</xdr:col>
      <xdr:colOff>371475</xdr:colOff>
      <xdr:row>7</xdr:row>
      <xdr:rowOff>47625</xdr:rowOff>
    </xdr:to>
    <xdr:pic>
      <xdr:nvPicPr>
        <xdr:cNvPr id="33908" name="Picture 4" descr="логотип ФРР ито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5725"/>
          <a:ext cx="1628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539750</xdr:colOff>
      <xdr:row>19</xdr:row>
      <xdr:rowOff>257175</xdr:rowOff>
    </xdr:from>
    <xdr:to>
      <xdr:col>14</xdr:col>
      <xdr:colOff>212725</xdr:colOff>
      <xdr:row>21</xdr:row>
      <xdr:rowOff>349250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0" y="6940550"/>
          <a:ext cx="8794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444500</xdr:colOff>
      <xdr:row>17</xdr:row>
      <xdr:rowOff>146050</xdr:rowOff>
    </xdr:from>
    <xdr:to>
      <xdr:col>14</xdr:col>
      <xdr:colOff>327025</xdr:colOff>
      <xdr:row>19</xdr:row>
      <xdr:rowOff>161925</xdr:rowOff>
    </xdr:to>
    <xdr:pic>
      <xdr:nvPicPr>
        <xdr:cNvPr id="4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0" y="5845175"/>
          <a:ext cx="1089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463550</xdr:colOff>
      <xdr:row>15</xdr:row>
      <xdr:rowOff>168275</xdr:rowOff>
    </xdr:from>
    <xdr:to>
      <xdr:col>14</xdr:col>
      <xdr:colOff>317500</xdr:colOff>
      <xdr:row>16</xdr:row>
      <xdr:rowOff>419100</xdr:rowOff>
    </xdr:to>
    <xdr:pic>
      <xdr:nvPicPr>
        <xdr:cNvPr id="5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5800" y="4883150"/>
          <a:ext cx="10604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492125</xdr:colOff>
      <xdr:row>12</xdr:row>
      <xdr:rowOff>301625</xdr:rowOff>
    </xdr:from>
    <xdr:to>
      <xdr:col>14</xdr:col>
      <xdr:colOff>365125</xdr:colOff>
      <xdr:row>14</xdr:row>
      <xdr:rowOff>431800</xdr:rowOff>
    </xdr:to>
    <xdr:pic>
      <xdr:nvPicPr>
        <xdr:cNvPr id="6" name="Рисунок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4375" y="3540125"/>
          <a:ext cx="107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&#1052;&#1072;&#1085;&#1076;&#1072;&#1090;%20&#1050;&#1091;&#1084;&#1080;&#1088;-2013%20&#1088;&#1072;&#109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!Work\Tourism\&#1057;&#1086;&#1088;&#1077;&#1074;&#1085;&#1086;&#1074;&#1072;&#1085;&#1080;&#1103;\Great%20Altai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2;&#1088;&#1072;&#1083;&#1083;&#1077;&#1083;&#1100;&#1085;&#1099;&#1081;%20&#1089;&#1087;&#1088;&#1080;&#1085;&#1090;%20(&#1089;&#1093;&#1077;&#1084;&#1072;)%20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Заявка"/>
      <sheetName val="DATA_личка"/>
      <sheetName val="DATA_связки"/>
      <sheetName val="DATA_группа"/>
      <sheetName val="База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Тех.заявка"/>
      <sheetName val="Выписка"/>
      <sheetName val="Протокол_личка"/>
      <sheetName val="Протокол_связки"/>
      <sheetName val="Протокол_группа"/>
      <sheetName val="Финишка"/>
      <sheetName val="Очки"/>
    </sheetNames>
    <sheetDataSet>
      <sheetData sheetId="0" refreshError="1">
        <row r="24">
          <cell r="C24" t="str">
            <v xml:space="preserve">Управление Алтайского края по физической культуре и спорту
Федерация рафтинга России
Алтайская краевая общественная организация 
"Ассоциация детского и молодежного туризма" </v>
          </cell>
        </row>
        <row r="25">
          <cell r="C25" t="str">
            <v>Первенство России по рафтингу</v>
          </cell>
        </row>
        <row r="26">
          <cell r="C26" t="str">
            <v>10-14 июля 2013г.</v>
          </cell>
        </row>
        <row r="27">
          <cell r="C27" t="str">
            <v>р. Кумир, Чарышский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Мандатная (список)"/>
      <sheetName val="Мандатная"/>
      <sheetName val="Сводный"/>
      <sheetName val="Квалификация"/>
      <sheetName val="Спринт"/>
      <sheetName val="Слалом"/>
      <sheetName val="Гонка"/>
    </sheetNames>
    <sheetDataSet>
      <sheetData sheetId="0"/>
      <sheetData sheetId="1"/>
      <sheetData sheetId="2">
        <row r="9">
          <cell r="A9" t="str">
            <v>№ экипажа</v>
          </cell>
          <cell r="B9" t="str">
            <v>Команда</v>
          </cell>
          <cell r="C9" t="str">
            <v>Участники</v>
          </cell>
          <cell r="D9" t="str">
            <v>Год рожд.</v>
          </cell>
          <cell r="E9" t="str">
            <v>Разряд</v>
          </cell>
          <cell r="F9" t="str">
            <v>Возрост-ная группа</v>
          </cell>
        </row>
        <row r="10">
          <cell r="A10">
            <v>608</v>
          </cell>
        </row>
        <row r="16">
          <cell r="A16">
            <v>602</v>
          </cell>
        </row>
        <row r="22">
          <cell r="A22">
            <v>605</v>
          </cell>
        </row>
        <row r="28">
          <cell r="A28">
            <v>603</v>
          </cell>
        </row>
        <row r="34">
          <cell r="A34">
            <v>604</v>
          </cell>
        </row>
        <row r="40">
          <cell r="A40">
            <v>613</v>
          </cell>
        </row>
        <row r="46">
          <cell r="A46">
            <v>612</v>
          </cell>
        </row>
        <row r="52">
          <cell r="A52">
            <v>610</v>
          </cell>
        </row>
        <row r="58">
          <cell r="A58">
            <v>609</v>
          </cell>
        </row>
        <row r="64">
          <cell r="A64">
            <v>611</v>
          </cell>
        </row>
        <row r="70">
          <cell r="A70">
            <v>601</v>
          </cell>
        </row>
        <row r="76">
          <cell r="A76">
            <v>607</v>
          </cell>
        </row>
        <row r="82">
          <cell r="A82">
            <v>606</v>
          </cell>
        </row>
        <row r="88">
          <cell r="A88">
            <v>405</v>
          </cell>
        </row>
        <row r="94">
          <cell r="A94">
            <v>401</v>
          </cell>
        </row>
        <row r="100">
          <cell r="A100">
            <v>404</v>
          </cell>
        </row>
        <row r="106">
          <cell r="A106">
            <v>0</v>
          </cell>
        </row>
        <row r="112">
          <cell r="A112">
            <v>0</v>
          </cell>
        </row>
        <row r="118">
          <cell r="A118">
            <v>0</v>
          </cell>
        </row>
        <row r="124">
          <cell r="A124">
            <v>0</v>
          </cell>
        </row>
        <row r="130">
          <cell r="A130">
            <v>0</v>
          </cell>
        </row>
        <row r="136">
          <cell r="A136">
            <v>0</v>
          </cell>
        </row>
        <row r="142">
          <cell r="A142">
            <v>0</v>
          </cell>
        </row>
        <row r="148">
          <cell r="A148">
            <v>0</v>
          </cell>
        </row>
        <row r="154">
          <cell r="A154">
            <v>0</v>
          </cell>
        </row>
        <row r="160">
          <cell r="A160">
            <v>0</v>
          </cell>
        </row>
        <row r="166">
          <cell r="A166">
            <v>0</v>
          </cell>
        </row>
        <row r="172">
          <cell r="A172">
            <v>0</v>
          </cell>
        </row>
        <row r="178">
          <cell r="A178">
            <v>0</v>
          </cell>
        </row>
        <row r="184">
          <cell r="A184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 Квалификации"/>
      <sheetName val="Проток старта 1.8"/>
      <sheetName val="Схема 1.8"/>
      <sheetName val="Схема 1.2 (MGL)"/>
    </sheetNames>
    <sheetDataSet>
      <sheetData sheetId="0">
        <row r="4">
          <cell r="A4" t="str">
            <v>№ п\п</v>
          </cell>
          <cell r="B4" t="str">
            <v>№ экипажа</v>
          </cell>
          <cell r="C4" t="str">
            <v>Команда</v>
          </cell>
          <cell r="D4" t="str">
            <v>Участники</v>
          </cell>
          <cell r="E4" t="str">
            <v>Возрост-ная группа</v>
          </cell>
          <cell r="F4" t="str">
            <v>Время старта</v>
          </cell>
          <cell r="G4" t="str">
            <v>Время финиша</v>
          </cell>
          <cell r="H4" t="str">
            <v>Время на дистанции</v>
          </cell>
          <cell r="I4" t="str">
            <v>Штраф старта</v>
          </cell>
          <cell r="J4" t="str">
            <v>В1</v>
          </cell>
          <cell r="K4" t="str">
            <v>В2</v>
          </cell>
          <cell r="L4" t="str">
            <v>Упраж-нение</v>
          </cell>
          <cell r="M4" t="str">
            <v>Сумма штрафов</v>
          </cell>
          <cell r="N4" t="str">
            <v>Результат</v>
          </cell>
          <cell r="O4" t="str">
            <v>Место (авт.)</v>
          </cell>
          <cell r="P4" t="str">
            <v>Место</v>
          </cell>
          <cell r="Q4" t="str">
            <v>Очки</v>
          </cell>
        </row>
        <row r="5">
          <cell r="A5">
            <v>1</v>
          </cell>
          <cell r="B5">
            <v>609</v>
          </cell>
          <cell r="C5" t="str">
            <v>"Алтай-Рафт" Республика Алтай</v>
          </cell>
          <cell r="D5" t="str">
            <v>Дегтярев Андрей(I), Меновщиков Виктор(I), Полянских Максим(I), Кухтуеков Алексей(I), Тищенко Дмитрий(I), Кочеев Михаил(I)</v>
          </cell>
          <cell r="E5" t="str">
            <v>ЮНР</v>
          </cell>
          <cell r="F5">
            <v>7.1527777777777787E-2</v>
          </cell>
          <cell r="G5">
            <v>7.3142708333333334E-2</v>
          </cell>
          <cell r="H5">
            <v>1.6149305555555465E-3</v>
          </cell>
          <cell r="M5">
            <v>0</v>
          </cell>
          <cell r="N5">
            <v>1.6149305555555465E-3</v>
          </cell>
          <cell r="O5" t="e">
            <v>#N/A</v>
          </cell>
          <cell r="P5">
            <v>1</v>
          </cell>
          <cell r="Q5">
            <v>100</v>
          </cell>
        </row>
        <row r="6">
          <cell r="A6">
            <v>2</v>
          </cell>
          <cell r="B6">
            <v>41</v>
          </cell>
          <cell r="C6" t="str">
            <v>"Томск-Одиссей" Томская область-1</v>
          </cell>
          <cell r="D6" t="str">
            <v>Козич Владимир(КМС), Мороцкий Евгений(КМС), Чук Максим(II), Белкин Кирилл(КМС), Зубов Дмитрий(КМС), Хорохордин Артем(КМС)</v>
          </cell>
          <cell r="E6" t="str">
            <v>ЮНР</v>
          </cell>
          <cell r="F6">
            <v>6.7361111111111108E-2</v>
          </cell>
          <cell r="G6">
            <v>6.9010069444444447E-2</v>
          </cell>
          <cell r="H6">
            <v>1.6489583333333391E-3</v>
          </cell>
          <cell r="M6">
            <v>0</v>
          </cell>
          <cell r="N6">
            <v>1.6489583333333391E-3</v>
          </cell>
          <cell r="O6" t="e">
            <v>#N/A</v>
          </cell>
          <cell r="P6">
            <v>2</v>
          </cell>
          <cell r="Q6">
            <v>95</v>
          </cell>
        </row>
        <row r="7">
          <cell r="A7">
            <v>3</v>
          </cell>
          <cell r="B7">
            <v>601</v>
          </cell>
          <cell r="C7" t="str">
            <v>"Ризур" Рязанская область</v>
          </cell>
          <cell r="D7" t="str">
            <v>Гусев Андрей(КМС), Пахомов Владислав(КМС), Титков Серафим(II), Морозов Алексей(КМС), Ляхов Александр(КМС), Слепов Арсений(КМС)</v>
          </cell>
          <cell r="E7" t="str">
            <v>ЮНР</v>
          </cell>
          <cell r="F7">
            <v>8.1944444444444445E-2</v>
          </cell>
          <cell r="G7">
            <v>8.365949074074075E-2</v>
          </cell>
          <cell r="H7">
            <v>1.7150462962963048E-3</v>
          </cell>
          <cell r="M7">
            <v>0</v>
          </cell>
          <cell r="N7">
            <v>1.7150462962963048E-3</v>
          </cell>
          <cell r="O7" t="e">
            <v>#N/A</v>
          </cell>
          <cell r="P7">
            <v>3</v>
          </cell>
          <cell r="Q7">
            <v>90</v>
          </cell>
        </row>
        <row r="8">
          <cell r="A8">
            <v>4</v>
          </cell>
          <cell r="B8">
            <v>49</v>
          </cell>
          <cell r="C8" t="str">
            <v>"Томск-Одиссей" Томская область-2</v>
          </cell>
          <cell r="D8" t="str">
            <v>Мельников Павел(II), Мельников Александр(II), Тузов Андрей(II), Сондор Александр(б/р), Федоров Денис(б/р), Белкин Никита(б/р)</v>
          </cell>
          <cell r="E8" t="str">
            <v>ЮНР</v>
          </cell>
          <cell r="F8">
            <v>8.819444444444445E-2</v>
          </cell>
          <cell r="G8">
            <v>9.0015046296296294E-2</v>
          </cell>
          <cell r="H8">
            <v>1.8206018518518441E-3</v>
          </cell>
          <cell r="M8">
            <v>0</v>
          </cell>
          <cell r="N8">
            <v>1.8206018518518441E-3</v>
          </cell>
          <cell r="O8" t="e">
            <v>#N/A</v>
          </cell>
          <cell r="P8">
            <v>4</v>
          </cell>
          <cell r="Q8">
            <v>85</v>
          </cell>
        </row>
        <row r="9">
          <cell r="A9">
            <v>5</v>
          </cell>
          <cell r="B9">
            <v>44</v>
          </cell>
          <cell r="C9" t="str">
            <v>"Юнион-Новосибирск" г. Новосибирск</v>
          </cell>
          <cell r="D9" t="str">
            <v>Шендрик Олег(б/р), Апанасов Дмитрий(КМС), Шимков Сергей(б/р), Самсонов Сергей(б/р), Ляхнович Дмитрий(б/р), Карташев Максим(б/р)</v>
          </cell>
          <cell r="E9" t="str">
            <v>ЮНР</v>
          </cell>
          <cell r="F9">
            <v>7.3611111111111113E-2</v>
          </cell>
          <cell r="G9">
            <v>7.5436458333333331E-2</v>
          </cell>
          <cell r="H9">
            <v>1.8253472222222178E-3</v>
          </cell>
          <cell r="M9">
            <v>0</v>
          </cell>
          <cell r="N9">
            <v>1.8253472222222178E-3</v>
          </cell>
          <cell r="O9" t="e">
            <v>#N/A</v>
          </cell>
          <cell r="P9">
            <v>5</v>
          </cell>
          <cell r="Q9">
            <v>80</v>
          </cell>
        </row>
        <row r="10">
          <cell r="A10">
            <v>6</v>
          </cell>
          <cell r="B10">
            <v>605</v>
          </cell>
          <cell r="C10" t="str">
            <v>"Рафт ТТ" КГБОУ СПО "ТТТ" Тальменский р-н, Алтайский край</v>
          </cell>
          <cell r="D10" t="str">
            <v>Гурский Виталий(III), Новиков Артем(III), Вебер Владислав(III), Софиенко Дэвид(III), Титков Константин(III), Жуков Вадим(III)</v>
          </cell>
          <cell r="E10" t="str">
            <v>ЮНР</v>
          </cell>
          <cell r="F10">
            <v>9.2361111111111116E-2</v>
          </cell>
          <cell r="G10">
            <v>9.4194675925925939E-2</v>
          </cell>
          <cell r="H10">
            <v>1.8335648148148226E-3</v>
          </cell>
          <cell r="M10">
            <v>0</v>
          </cell>
          <cell r="N10">
            <v>1.8335648148148226E-3</v>
          </cell>
          <cell r="O10" t="e">
            <v>#N/A</v>
          </cell>
          <cell r="P10">
            <v>6</v>
          </cell>
          <cell r="Q10">
            <v>75</v>
          </cell>
        </row>
        <row r="11">
          <cell r="A11">
            <v>7</v>
          </cell>
          <cell r="B11">
            <v>612</v>
          </cell>
          <cell r="C11" t="str">
            <v>"Гренада" Томская область</v>
          </cell>
          <cell r="D11" t="str">
            <v>Воронцов Иван(III), Кошкин Юрий(III), Харин Артем(III), Фатеев Константин(III), Егоров Александр(III), Никифоров Дмитрий(III)</v>
          </cell>
          <cell r="E11" t="str">
            <v>ЮНР</v>
          </cell>
          <cell r="F11">
            <v>7.9861111111111105E-2</v>
          </cell>
          <cell r="G11">
            <v>8.1744791666666664E-2</v>
          </cell>
          <cell r="H11">
            <v>1.8836805555555586E-3</v>
          </cell>
          <cell r="M11">
            <v>0</v>
          </cell>
          <cell r="N11">
            <v>1.8836805555555586E-3</v>
          </cell>
          <cell r="O11" t="e">
            <v>#N/A</v>
          </cell>
          <cell r="P11">
            <v>7</v>
          </cell>
          <cell r="Q11">
            <v>70</v>
          </cell>
        </row>
        <row r="12">
          <cell r="A12">
            <v>8</v>
          </cell>
          <cell r="B12">
            <v>608</v>
          </cell>
          <cell r="C12" t="str">
            <v>"TOUAREG" СДЮСШОР ГБОУ "Балтийский берег" г. Санкт-Петерберг</v>
          </cell>
          <cell r="D12" t="str">
            <v>Брюхачев Никита(I), Шкарников Иван(I), Чупин Никита(I), Сидоров Владислав(I), Егоров Михаил(I), Егоров Георгий(I)</v>
          </cell>
          <cell r="E12" t="str">
            <v>ЮНР</v>
          </cell>
          <cell r="F12">
            <v>8.6111111111111124E-2</v>
          </cell>
          <cell r="G12">
            <v>8.8002546296296294E-2</v>
          </cell>
          <cell r="H12">
            <v>1.8914351851851696E-3</v>
          </cell>
          <cell r="M12">
            <v>0</v>
          </cell>
          <cell r="N12">
            <v>1.8914351851851696E-3</v>
          </cell>
          <cell r="O12" t="e">
            <v>#N/A</v>
          </cell>
          <cell r="P12">
            <v>8</v>
          </cell>
          <cell r="Q12">
            <v>65</v>
          </cell>
        </row>
        <row r="13">
          <cell r="A13">
            <v>9</v>
          </cell>
          <cell r="B13">
            <v>607</v>
          </cell>
          <cell r="C13" t="str">
            <v>"Эврика" Ярославская область-1</v>
          </cell>
          <cell r="D13" t="str">
            <v>Архипов Максим(I), Кузьменко Виталий(I), Михайловский Даниил(I), Казалов Максим(I), Нагибин Александр(I), Махнин Матвей(I)</v>
          </cell>
          <cell r="E13" t="str">
            <v>ЮНР</v>
          </cell>
          <cell r="F13">
            <v>7.7777777777777779E-2</v>
          </cell>
          <cell r="G13">
            <v>7.9681249999999995E-2</v>
          </cell>
          <cell r="H13">
            <v>1.9034722222222161E-3</v>
          </cell>
          <cell r="M13">
            <v>0</v>
          </cell>
          <cell r="N13">
            <v>1.9034722222222161E-3</v>
          </cell>
          <cell r="O13">
            <v>1</v>
          </cell>
          <cell r="P13">
            <v>9</v>
          </cell>
          <cell r="Q13">
            <v>60</v>
          </cell>
        </row>
        <row r="14">
          <cell r="A14">
            <v>10</v>
          </cell>
          <cell r="B14">
            <v>610</v>
          </cell>
          <cell r="C14" t="str">
            <v>"Эврика" Ярославская область-2</v>
          </cell>
          <cell r="D14" t="str">
            <v>Курицын Олег(II), Селютин Даниил(II), Игнатьев Антон(II), Толянина Софья(II), Дерябин Иван(I), Горенков Александр(II)</v>
          </cell>
          <cell r="E14" t="str">
            <v>ЮНР</v>
          </cell>
          <cell r="F14">
            <v>9.0277777777777776E-2</v>
          </cell>
          <cell r="G14">
            <v>9.2190856481481495E-2</v>
          </cell>
          <cell r="H14">
            <v>1.9130787037037189E-3</v>
          </cell>
          <cell r="M14">
            <v>0</v>
          </cell>
          <cell r="N14">
            <v>1.9130787037037189E-3</v>
          </cell>
          <cell r="O14">
            <v>2</v>
          </cell>
          <cell r="P14">
            <v>10</v>
          </cell>
          <cell r="Q14">
            <v>55</v>
          </cell>
        </row>
        <row r="15">
          <cell r="A15">
            <v>11</v>
          </cell>
          <cell r="B15">
            <v>51</v>
          </cell>
          <cell r="C15" t="str">
            <v>«Алые паруса», КГБОУДОД «АКЦДЮТиК» г. Барнаул</v>
          </cell>
          <cell r="D15" t="str">
            <v>Глушков Михаил(б/р), Шипулин Вячеслав(б/р), Гейзе Юрий(б/р), Копылов Александр(б/р), Землянский Даниил(б/р), Жданов Денис(б/р)</v>
          </cell>
          <cell r="E15" t="str">
            <v>ЮНР</v>
          </cell>
          <cell r="F15">
            <v>7.5694444444444439E-2</v>
          </cell>
          <cell r="G15">
            <v>7.7711226851851847E-2</v>
          </cell>
          <cell r="H15">
            <v>2.0167824074074081E-3</v>
          </cell>
          <cell r="M15">
            <v>0</v>
          </cell>
          <cell r="N15">
            <v>2.0167824074074081E-3</v>
          </cell>
          <cell r="O15">
            <v>3</v>
          </cell>
          <cell r="P15">
            <v>11</v>
          </cell>
          <cell r="Q15">
            <v>50</v>
          </cell>
        </row>
        <row r="16">
          <cell r="A16">
            <v>12</v>
          </cell>
          <cell r="B16">
            <v>59</v>
          </cell>
          <cell r="C16" t="str">
            <v>"Горизонт" КГБОУДОД "АКЦДЮТиК" Павловский р-н, Алтайский край</v>
          </cell>
          <cell r="D16" t="str">
            <v>Ситнер Вадим(II), Пожарских Дмитрий(II), Маурер Илья(II), Пушкарев Михаил(II), Леденев Вадим(III), Феофилактов Максим(III)</v>
          </cell>
          <cell r="E16" t="str">
            <v>ЮНР</v>
          </cell>
          <cell r="F16">
            <v>8.4027777777777771E-2</v>
          </cell>
          <cell r="G16">
            <v>8.5931365740740742E-2</v>
          </cell>
          <cell r="H16">
            <v>1.9035879629629715E-3</v>
          </cell>
          <cell r="I16">
            <v>10</v>
          </cell>
          <cell r="M16">
            <v>10</v>
          </cell>
          <cell r="N16">
            <v>2.0193287037037124E-3</v>
          </cell>
          <cell r="O16">
            <v>4</v>
          </cell>
          <cell r="P16">
            <v>12</v>
          </cell>
          <cell r="Q16">
            <v>45</v>
          </cell>
        </row>
        <row r="17">
          <cell r="A17">
            <v>13</v>
          </cell>
          <cell r="B17">
            <v>606</v>
          </cell>
          <cell r="C17" t="str">
            <v>"Путешественники" КГБОУДОД "АКЦДЮТиК" г. Барнаул</v>
          </cell>
          <cell r="D17" t="str">
            <v>Иконников Дмитрий(III), Гордеев Игорь(III), Тарантаев Максим(III), Кравченко Артемий(III), Агарин Кирилл(III), Тарасов Игорь(III)</v>
          </cell>
          <cell r="E17" t="str">
            <v>ЮНР</v>
          </cell>
          <cell r="F17">
            <v>6.9444444444444434E-2</v>
          </cell>
          <cell r="G17">
            <v>7.1695833333333334E-2</v>
          </cell>
          <cell r="H17">
            <v>2.2513888888889E-3</v>
          </cell>
          <cell r="I17">
            <v>10</v>
          </cell>
          <cell r="M17">
            <v>10</v>
          </cell>
          <cell r="N17">
            <v>2.3671296296296409E-3</v>
          </cell>
          <cell r="O17">
            <v>5</v>
          </cell>
          <cell r="P17">
            <v>13</v>
          </cell>
          <cell r="Q17">
            <v>40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C33"/>
  <sheetViews>
    <sheetView workbookViewId="0">
      <selection activeCell="C1" sqref="C1"/>
    </sheetView>
  </sheetViews>
  <sheetFormatPr defaultRowHeight="12.75" x14ac:dyDescent="0.2"/>
  <cols>
    <col min="1" max="1" width="3.7109375" style="2" customWidth="1"/>
    <col min="2" max="2" width="19.85546875" style="2" bestFit="1" customWidth="1"/>
    <col min="3" max="3" width="76.5703125" style="2" bestFit="1" customWidth="1"/>
    <col min="4" max="16384" width="9.140625" style="2"/>
  </cols>
  <sheetData>
    <row r="1" spans="2:3" x14ac:dyDescent="0.2">
      <c r="B1" s="15" t="s">
        <v>39</v>
      </c>
      <c r="C1" s="8" t="s">
        <v>144</v>
      </c>
    </row>
    <row r="2" spans="2:3" x14ac:dyDescent="0.2">
      <c r="B2" s="15" t="s">
        <v>36</v>
      </c>
      <c r="C2" s="7" t="s">
        <v>40</v>
      </c>
    </row>
    <row r="3" spans="2:3" x14ac:dyDescent="0.2">
      <c r="B3" s="1" t="s">
        <v>23</v>
      </c>
      <c r="C3" s="7" t="s">
        <v>95</v>
      </c>
    </row>
    <row r="4" spans="2:3" x14ac:dyDescent="0.2">
      <c r="B4" s="1" t="s">
        <v>24</v>
      </c>
      <c r="C4" s="7" t="s">
        <v>142</v>
      </c>
    </row>
    <row r="5" spans="2:3" x14ac:dyDescent="0.2">
      <c r="B5" s="13" t="s">
        <v>18</v>
      </c>
      <c r="C5" s="12" t="s">
        <v>93</v>
      </c>
    </row>
    <row r="6" spans="2:3" x14ac:dyDescent="0.2">
      <c r="B6" s="14" t="s">
        <v>25</v>
      </c>
      <c r="C6" s="10" t="s">
        <v>94</v>
      </c>
    </row>
    <row r="7" spans="2:3" ht="13.5" thickBot="1" x14ac:dyDescent="0.25"/>
    <row r="8" spans="2:3" ht="13.5" thickBot="1" x14ac:dyDescent="0.25">
      <c r="B8" s="150" t="s">
        <v>37</v>
      </c>
      <c r="C8" s="151"/>
    </row>
    <row r="9" spans="2:3" x14ac:dyDescent="0.2">
      <c r="B9" s="18">
        <v>1</v>
      </c>
      <c r="C9" s="149" t="s">
        <v>144</v>
      </c>
    </row>
    <row r="10" spans="2:3" x14ac:dyDescent="0.2">
      <c r="B10" s="16">
        <v>2</v>
      </c>
      <c r="C10" s="28"/>
    </row>
    <row r="11" spans="2:3" x14ac:dyDescent="0.2">
      <c r="B11" s="16">
        <v>3</v>
      </c>
      <c r="C11" s="28"/>
    </row>
    <row r="12" spans="2:3" x14ac:dyDescent="0.2">
      <c r="B12" s="16">
        <v>4</v>
      </c>
      <c r="C12" s="28"/>
    </row>
    <row r="13" spans="2:3" x14ac:dyDescent="0.2">
      <c r="B13" s="16">
        <v>5</v>
      </c>
      <c r="C13" s="28"/>
    </row>
    <row r="14" spans="2:3" x14ac:dyDescent="0.2">
      <c r="B14" s="16">
        <v>6</v>
      </c>
      <c r="C14" s="28"/>
    </row>
    <row r="15" spans="2:3" x14ac:dyDescent="0.2">
      <c r="B15" s="16">
        <v>7</v>
      </c>
      <c r="C15" s="28"/>
    </row>
    <row r="16" spans="2:3" x14ac:dyDescent="0.2">
      <c r="B16" s="16">
        <v>8</v>
      </c>
      <c r="C16" s="28"/>
    </row>
    <row r="17" spans="2:3" ht="13.5" thickBot="1" x14ac:dyDescent="0.25">
      <c r="B17" s="17">
        <v>9</v>
      </c>
      <c r="C17" s="29"/>
    </row>
    <row r="18" spans="2:3" ht="13.5" thickBot="1" x14ac:dyDescent="0.25"/>
    <row r="19" spans="2:3" ht="13.5" thickBot="1" x14ac:dyDescent="0.25">
      <c r="B19" s="150" t="s">
        <v>38</v>
      </c>
      <c r="C19" s="151"/>
    </row>
    <row r="20" spans="2:3" x14ac:dyDescent="0.2">
      <c r="B20" s="18">
        <v>1</v>
      </c>
      <c r="C20" s="25" t="s">
        <v>97</v>
      </c>
    </row>
    <row r="21" spans="2:3" x14ac:dyDescent="0.2">
      <c r="B21" s="16">
        <v>2</v>
      </c>
      <c r="C21" s="26" t="s">
        <v>98</v>
      </c>
    </row>
    <row r="22" spans="2:3" x14ac:dyDescent="0.2">
      <c r="B22" s="16">
        <v>3</v>
      </c>
      <c r="C22" s="26"/>
    </row>
    <row r="23" spans="2:3" x14ac:dyDescent="0.2">
      <c r="B23" s="16">
        <v>4</v>
      </c>
      <c r="C23" s="26"/>
    </row>
    <row r="24" spans="2:3" x14ac:dyDescent="0.2">
      <c r="B24" s="16">
        <v>5</v>
      </c>
      <c r="C24" s="26"/>
    </row>
    <row r="25" spans="2:3" x14ac:dyDescent="0.2">
      <c r="B25" s="16">
        <v>6</v>
      </c>
      <c r="C25" s="26"/>
    </row>
    <row r="26" spans="2:3" x14ac:dyDescent="0.2">
      <c r="B26" s="16">
        <v>7</v>
      </c>
      <c r="C26" s="26"/>
    </row>
    <row r="27" spans="2:3" x14ac:dyDescent="0.2">
      <c r="B27" s="16">
        <v>8</v>
      </c>
      <c r="C27" s="26"/>
    </row>
    <row r="28" spans="2:3" x14ac:dyDescent="0.2">
      <c r="B28" s="16">
        <v>9</v>
      </c>
      <c r="C28" s="26"/>
    </row>
    <row r="29" spans="2:3" ht="13.5" thickBot="1" x14ac:dyDescent="0.25">
      <c r="B29" s="17">
        <v>10</v>
      </c>
      <c r="C29" s="27"/>
    </row>
    <row r="31" spans="2:3" ht="13.5" x14ac:dyDescent="0.25">
      <c r="B31" s="23" t="s">
        <v>41</v>
      </c>
    </row>
    <row r="32" spans="2:3" x14ac:dyDescent="0.2">
      <c r="B32" s="24" t="s">
        <v>42</v>
      </c>
    </row>
    <row r="33" spans="2:2" x14ac:dyDescent="0.2">
      <c r="B33" s="24" t="s">
        <v>43</v>
      </c>
    </row>
  </sheetData>
  <mergeCells count="2">
    <mergeCell ref="B8:C8"/>
    <mergeCell ref="B19:C19"/>
  </mergeCells>
  <phoneticPr fontId="2" type="noConversion"/>
  <dataValidations count="2">
    <dataValidation type="list" allowBlank="1" showInputMessage="1" showErrorMessage="1" sqref="C2">
      <formula1>Список_классов_судов</formula1>
    </dataValidation>
    <dataValidation type="list" allowBlank="1" showInputMessage="1" showErrorMessage="1" sqref="C1">
      <formula1>Список_мероприятий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4825" r:id="rId4" name="CheckBox1">
          <controlPr autoLine="0" r:id="rId5">
            <anchor moveWithCells="1">
              <from>
                <xdr:col>2</xdr:col>
                <xdr:colOff>9525</xdr:colOff>
                <xdr:row>31</xdr:row>
                <xdr:rowOff>28575</xdr:rowOff>
              </from>
              <to>
                <xdr:col>2</xdr:col>
                <xdr:colOff>161925</xdr:colOff>
                <xdr:row>31</xdr:row>
                <xdr:rowOff>152400</xdr:rowOff>
              </to>
            </anchor>
          </controlPr>
        </control>
      </mc:Choice>
      <mc:Fallback>
        <control shapeId="34825" r:id="rId4" name="CheckBox1"/>
      </mc:Fallback>
    </mc:AlternateContent>
    <mc:AlternateContent xmlns:mc="http://schemas.openxmlformats.org/markup-compatibility/2006">
      <mc:Choice Requires="x14">
        <control shapeId="34826" r:id="rId6" name="CheckBox2">
          <controlPr autoLine="0" r:id="rId7">
            <anchor moveWithCells="1">
              <from>
                <xdr:col>2</xdr:col>
                <xdr:colOff>9525</xdr:colOff>
                <xdr:row>32</xdr:row>
                <xdr:rowOff>38100</xdr:rowOff>
              </from>
              <to>
                <xdr:col>2</xdr:col>
                <xdr:colOff>161925</xdr:colOff>
                <xdr:row>33</xdr:row>
                <xdr:rowOff>0</xdr:rowOff>
              </to>
            </anchor>
          </controlPr>
        </control>
      </mc:Choice>
      <mc:Fallback>
        <control shapeId="34826" r:id="rId6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27"/>
  <sheetViews>
    <sheetView zoomScale="80" zoomScaleNormal="80" workbookViewId="0">
      <selection activeCell="E18" sqref="E18"/>
    </sheetView>
  </sheetViews>
  <sheetFormatPr defaultRowHeight="12.75" x14ac:dyDescent="0.2"/>
  <cols>
    <col min="1" max="1" width="5.140625" style="89" customWidth="1"/>
    <col min="2" max="2" width="8.140625" style="89" customWidth="1"/>
    <col min="3" max="3" width="24.5703125" style="89" customWidth="1"/>
    <col min="4" max="4" width="16.42578125" style="89" customWidth="1"/>
    <col min="5" max="5" width="37" style="89" customWidth="1"/>
    <col min="6" max="6" width="10.85546875" style="89" hidden="1" customWidth="1"/>
    <col min="7" max="7" width="7.85546875" style="89" hidden="1" customWidth="1"/>
    <col min="8" max="12" width="9.7109375" style="89" customWidth="1"/>
    <col min="13" max="13" width="10.7109375" style="89" customWidth="1"/>
    <col min="14" max="15" width="9.7109375" style="89" customWidth="1"/>
    <col min="16" max="16" width="12.5703125" style="89" customWidth="1"/>
    <col min="17" max="17" width="8" style="89" customWidth="1"/>
    <col min="18" max="16384" width="9.140625" style="89"/>
  </cols>
  <sheetData>
    <row r="1" spans="1:17" s="67" customFormat="1" x14ac:dyDescent="0.2">
      <c r="E1" s="20" t="str">
        <f>Название_мероприятия</f>
        <v>Первенство России по рафтингу</v>
      </c>
      <c r="J1" s="69"/>
      <c r="K1" s="69"/>
      <c r="L1" s="69"/>
      <c r="M1" s="69"/>
      <c r="N1" s="69"/>
      <c r="O1" s="69"/>
    </row>
    <row r="2" spans="1:17" s="67" customFormat="1" x14ac:dyDescent="0.2">
      <c r="E2" s="70" t="s">
        <v>19</v>
      </c>
      <c r="H2" s="71"/>
      <c r="I2" s="71"/>
    </row>
    <row r="3" spans="1:17" s="67" customFormat="1" x14ac:dyDescent="0.2">
      <c r="E3" s="70" t="s">
        <v>27</v>
      </c>
      <c r="H3" s="71"/>
      <c r="I3" s="71"/>
      <c r="M3" s="104" t="s">
        <v>26</v>
      </c>
      <c r="N3" s="72"/>
    </row>
    <row r="4" spans="1:17" s="67" customFormat="1" x14ac:dyDescent="0.2">
      <c r="E4" s="68" t="s">
        <v>99</v>
      </c>
      <c r="G4" s="71"/>
      <c r="H4" s="71"/>
      <c r="I4" s="71"/>
      <c r="M4" s="72"/>
      <c r="N4" s="72"/>
    </row>
    <row r="5" spans="1:17" x14ac:dyDescent="0.2">
      <c r="A5" s="67"/>
      <c r="B5" s="67"/>
      <c r="C5" s="67"/>
      <c r="D5" s="67"/>
      <c r="E5" s="67"/>
      <c r="M5" s="73" t="s">
        <v>18</v>
      </c>
      <c r="N5" s="9"/>
    </row>
    <row r="6" spans="1:17" s="67" customFormat="1" ht="12.75" customHeight="1" x14ac:dyDescent="0.2">
      <c r="A6" s="80"/>
      <c r="B6" s="80"/>
      <c r="C6" s="80"/>
      <c r="D6" s="80"/>
      <c r="E6" s="66" t="str">
        <f>"Место проведения: "&amp;Место_проведения</f>
        <v>Место проведения: р.Кумир, Алтайский край</v>
      </c>
      <c r="G6" s="19"/>
      <c r="H6" s="75"/>
      <c r="I6" s="75"/>
      <c r="J6" s="69"/>
      <c r="K6" s="69"/>
      <c r="M6" s="21" t="str">
        <f>Главный_судья&amp;" _____________"</f>
        <v>А.В. Сергеев, ССВК, г. Барнаул _____________</v>
      </c>
      <c r="N6" s="83"/>
    </row>
    <row r="7" spans="1:17" s="67" customFormat="1" x14ac:dyDescent="0.2">
      <c r="A7" s="80"/>
      <c r="B7" s="80"/>
      <c r="C7" s="80"/>
      <c r="D7" s="80"/>
      <c r="E7" s="66" t="str">
        <f>"Время проведения: "&amp;Время_проведения</f>
        <v>Время проведения: 10-14 июля 2013г.</v>
      </c>
      <c r="G7" s="19"/>
      <c r="H7" s="76"/>
      <c r="I7" s="76"/>
      <c r="J7" s="69"/>
      <c r="K7" s="69"/>
      <c r="M7" s="77" t="s">
        <v>100</v>
      </c>
      <c r="N7" s="66"/>
    </row>
    <row r="8" spans="1:17" s="83" customFormat="1" x14ac:dyDescent="0.2">
      <c r="A8" s="80"/>
      <c r="B8" s="80"/>
      <c r="C8" s="80"/>
      <c r="D8" s="80"/>
      <c r="E8" s="74"/>
      <c r="F8" s="78"/>
      <c r="G8" s="81"/>
      <c r="H8" s="81"/>
      <c r="I8" s="81"/>
      <c r="J8" s="82"/>
      <c r="K8" s="82"/>
      <c r="L8" s="82"/>
      <c r="M8" s="82"/>
      <c r="N8" s="82"/>
      <c r="O8" s="82"/>
    </row>
    <row r="9" spans="1:17" ht="38.25" customHeight="1" x14ac:dyDescent="0.2">
      <c r="A9" s="32"/>
      <c r="B9" s="44"/>
      <c r="C9" s="32"/>
      <c r="D9" s="44"/>
      <c r="E9" s="32"/>
      <c r="F9" s="91" t="s">
        <v>47</v>
      </c>
      <c r="G9" s="34" t="s">
        <v>48</v>
      </c>
      <c r="H9" s="152" t="s">
        <v>32</v>
      </c>
      <c r="I9" s="152"/>
      <c r="J9" s="152" t="s">
        <v>31</v>
      </c>
      <c r="K9" s="152"/>
      <c r="L9" s="152" t="s">
        <v>28</v>
      </c>
      <c r="M9" s="152"/>
      <c r="N9" s="152" t="s">
        <v>30</v>
      </c>
      <c r="O9" s="153"/>
      <c r="P9" s="41"/>
      <c r="Q9" s="92"/>
    </row>
    <row r="10" spans="1:17" ht="27" customHeight="1" x14ac:dyDescent="0.2">
      <c r="A10" s="31" t="s">
        <v>44</v>
      </c>
      <c r="B10" s="45" t="s">
        <v>7</v>
      </c>
      <c r="C10" s="31" t="s">
        <v>92</v>
      </c>
      <c r="D10" s="45" t="s">
        <v>45</v>
      </c>
      <c r="E10" s="31" t="s">
        <v>46</v>
      </c>
      <c r="H10" s="3" t="s">
        <v>29</v>
      </c>
      <c r="I10" s="3" t="s">
        <v>35</v>
      </c>
      <c r="J10" s="3" t="s">
        <v>29</v>
      </c>
      <c r="K10" s="3" t="s">
        <v>35</v>
      </c>
      <c r="L10" s="3" t="s">
        <v>29</v>
      </c>
      <c r="M10" s="3" t="s">
        <v>35</v>
      </c>
      <c r="N10" s="3" t="s">
        <v>29</v>
      </c>
      <c r="O10" s="40" t="s">
        <v>35</v>
      </c>
      <c r="P10" s="42" t="s">
        <v>34</v>
      </c>
      <c r="Q10" s="93" t="s">
        <v>17</v>
      </c>
    </row>
    <row r="11" spans="1:17" ht="45" customHeight="1" x14ac:dyDescent="0.2">
      <c r="A11" s="30">
        <v>1</v>
      </c>
      <c r="B11" s="31">
        <v>609</v>
      </c>
      <c r="C11" s="38" t="s">
        <v>82</v>
      </c>
      <c r="D11" s="38" t="s">
        <v>83</v>
      </c>
      <c r="E11" s="39" t="s">
        <v>84</v>
      </c>
      <c r="F11" s="37" t="s">
        <v>52</v>
      </c>
      <c r="G11" s="33" t="s">
        <v>53</v>
      </c>
      <c r="H11" s="94">
        <v>1</v>
      </c>
      <c r="I11" s="94">
        <v>100</v>
      </c>
      <c r="J11" s="94">
        <v>1</v>
      </c>
      <c r="K11" s="94">
        <v>200</v>
      </c>
      <c r="L11" s="94">
        <v>2</v>
      </c>
      <c r="M11" s="94">
        <v>285</v>
      </c>
      <c r="N11" s="94">
        <v>1</v>
      </c>
      <c r="O11" s="94">
        <v>400</v>
      </c>
      <c r="P11" s="95">
        <f t="shared" ref="P11:P23" si="0">I11+M11+K11+O11</f>
        <v>985</v>
      </c>
      <c r="Q11" s="96">
        <v>1</v>
      </c>
    </row>
    <row r="12" spans="1:17" ht="45" customHeight="1" x14ac:dyDescent="0.2">
      <c r="A12" s="33">
        <v>2</v>
      </c>
      <c r="B12" s="34">
        <v>41</v>
      </c>
      <c r="C12" s="35" t="s">
        <v>80</v>
      </c>
      <c r="D12" s="35" t="s">
        <v>72</v>
      </c>
      <c r="E12" s="36" t="s">
        <v>81</v>
      </c>
      <c r="F12" s="37" t="s">
        <v>52</v>
      </c>
      <c r="G12" s="33" t="s">
        <v>53</v>
      </c>
      <c r="H12" s="94">
        <v>2</v>
      </c>
      <c r="I12" s="94">
        <v>95</v>
      </c>
      <c r="J12" s="94">
        <v>2</v>
      </c>
      <c r="K12" s="94">
        <v>190</v>
      </c>
      <c r="L12" s="94">
        <v>1</v>
      </c>
      <c r="M12" s="94">
        <v>300</v>
      </c>
      <c r="N12" s="94">
        <v>2</v>
      </c>
      <c r="O12" s="94">
        <v>380</v>
      </c>
      <c r="P12" s="94">
        <f t="shared" si="0"/>
        <v>965</v>
      </c>
      <c r="Q12" s="97">
        <v>2</v>
      </c>
    </row>
    <row r="13" spans="1:17" ht="45" customHeight="1" x14ac:dyDescent="0.2">
      <c r="A13" s="30">
        <v>3</v>
      </c>
      <c r="B13" s="34">
        <v>601</v>
      </c>
      <c r="C13" s="35" t="s">
        <v>77</v>
      </c>
      <c r="D13" s="35" t="s">
        <v>78</v>
      </c>
      <c r="E13" s="36" t="s">
        <v>79</v>
      </c>
      <c r="F13" s="37" t="s">
        <v>52</v>
      </c>
      <c r="G13" s="33" t="s">
        <v>53</v>
      </c>
      <c r="H13" s="94">
        <v>3</v>
      </c>
      <c r="I13" s="94">
        <v>90</v>
      </c>
      <c r="J13" s="94">
        <v>3</v>
      </c>
      <c r="K13" s="94">
        <v>180</v>
      </c>
      <c r="L13" s="94">
        <v>3</v>
      </c>
      <c r="M13" s="94">
        <v>270</v>
      </c>
      <c r="N13" s="94">
        <v>3</v>
      </c>
      <c r="O13" s="94">
        <v>360</v>
      </c>
      <c r="P13" s="94">
        <f t="shared" si="0"/>
        <v>900</v>
      </c>
      <c r="Q13" s="96">
        <v>3</v>
      </c>
    </row>
    <row r="14" spans="1:17" ht="45" customHeight="1" x14ac:dyDescent="0.2">
      <c r="A14" s="33">
        <v>4</v>
      </c>
      <c r="B14" s="34">
        <v>49</v>
      </c>
      <c r="C14" s="35" t="s">
        <v>71</v>
      </c>
      <c r="D14" s="35" t="s">
        <v>72</v>
      </c>
      <c r="E14" s="36" t="s">
        <v>73</v>
      </c>
      <c r="F14" s="37" t="s">
        <v>52</v>
      </c>
      <c r="G14" s="33" t="s">
        <v>53</v>
      </c>
      <c r="H14" s="94">
        <v>4</v>
      </c>
      <c r="I14" s="94">
        <v>85</v>
      </c>
      <c r="J14" s="94">
        <v>5</v>
      </c>
      <c r="K14" s="94">
        <v>160</v>
      </c>
      <c r="L14" s="94">
        <v>4</v>
      </c>
      <c r="M14" s="94">
        <v>255</v>
      </c>
      <c r="N14" s="94">
        <v>4</v>
      </c>
      <c r="O14" s="94">
        <v>340</v>
      </c>
      <c r="P14" s="94">
        <f t="shared" si="0"/>
        <v>840</v>
      </c>
      <c r="Q14" s="97">
        <v>4</v>
      </c>
    </row>
    <row r="15" spans="1:17" ht="45" customHeight="1" x14ac:dyDescent="0.2">
      <c r="A15" s="30">
        <v>5</v>
      </c>
      <c r="B15" s="34">
        <v>44</v>
      </c>
      <c r="C15" s="35" t="s">
        <v>74</v>
      </c>
      <c r="D15" s="35" t="s">
        <v>75</v>
      </c>
      <c r="E15" s="36" t="s">
        <v>76</v>
      </c>
      <c r="F15" s="37" t="s">
        <v>52</v>
      </c>
      <c r="G15" s="33" t="s">
        <v>53</v>
      </c>
      <c r="H15" s="94">
        <v>5</v>
      </c>
      <c r="I15" s="94">
        <v>80</v>
      </c>
      <c r="J15" s="94">
        <v>4</v>
      </c>
      <c r="K15" s="94">
        <v>170</v>
      </c>
      <c r="L15" s="94">
        <v>5</v>
      </c>
      <c r="M15" s="94">
        <v>240</v>
      </c>
      <c r="N15" s="94">
        <v>6</v>
      </c>
      <c r="O15" s="94">
        <v>300</v>
      </c>
      <c r="P15" s="94">
        <f t="shared" si="0"/>
        <v>790</v>
      </c>
      <c r="Q15" s="96">
        <v>5</v>
      </c>
    </row>
    <row r="16" spans="1:17" ht="45" customHeight="1" x14ac:dyDescent="0.2">
      <c r="A16" s="33">
        <v>6</v>
      </c>
      <c r="B16" s="34">
        <v>607</v>
      </c>
      <c r="C16" s="35" t="s">
        <v>69</v>
      </c>
      <c r="D16" s="35" t="s">
        <v>61</v>
      </c>
      <c r="E16" s="36" t="s">
        <v>70</v>
      </c>
      <c r="F16" s="37" t="s">
        <v>52</v>
      </c>
      <c r="G16" s="33" t="s">
        <v>53</v>
      </c>
      <c r="H16" s="94">
        <v>9</v>
      </c>
      <c r="I16" s="94">
        <v>60</v>
      </c>
      <c r="J16" s="94">
        <v>6</v>
      </c>
      <c r="K16" s="94">
        <v>150</v>
      </c>
      <c r="L16" s="94">
        <v>6</v>
      </c>
      <c r="M16" s="94">
        <v>225</v>
      </c>
      <c r="N16" s="94">
        <v>5</v>
      </c>
      <c r="O16" s="94">
        <v>320</v>
      </c>
      <c r="P16" s="94">
        <f t="shared" si="0"/>
        <v>755</v>
      </c>
      <c r="Q16" s="97">
        <v>6</v>
      </c>
    </row>
    <row r="17" spans="1:17" ht="45" customHeight="1" x14ac:dyDescent="0.2">
      <c r="A17" s="30">
        <v>7</v>
      </c>
      <c r="B17" s="34">
        <v>605</v>
      </c>
      <c r="C17" s="35" t="s">
        <v>63</v>
      </c>
      <c r="D17" s="35" t="s">
        <v>64</v>
      </c>
      <c r="E17" s="36" t="s">
        <v>65</v>
      </c>
      <c r="F17" s="37" t="s">
        <v>52</v>
      </c>
      <c r="G17" s="33" t="s">
        <v>53</v>
      </c>
      <c r="H17" s="94">
        <v>6</v>
      </c>
      <c r="I17" s="94">
        <v>75</v>
      </c>
      <c r="J17" s="94">
        <v>8</v>
      </c>
      <c r="K17" s="94">
        <v>130</v>
      </c>
      <c r="L17" s="94">
        <v>7</v>
      </c>
      <c r="M17" s="94">
        <v>210</v>
      </c>
      <c r="N17" s="94">
        <v>8</v>
      </c>
      <c r="O17" s="94">
        <v>260</v>
      </c>
      <c r="P17" s="94">
        <f t="shared" si="0"/>
        <v>675</v>
      </c>
      <c r="Q17" s="96">
        <v>7</v>
      </c>
    </row>
    <row r="18" spans="1:17" ht="45" customHeight="1" x14ac:dyDescent="0.2">
      <c r="A18" s="33">
        <v>8</v>
      </c>
      <c r="B18" s="34">
        <v>608</v>
      </c>
      <c r="C18" s="35" t="s">
        <v>58</v>
      </c>
      <c r="D18" s="35" t="s">
        <v>141</v>
      </c>
      <c r="E18" s="36" t="s">
        <v>59</v>
      </c>
      <c r="F18" s="37" t="s">
        <v>52</v>
      </c>
      <c r="G18" s="33" t="s">
        <v>53</v>
      </c>
      <c r="H18" s="94">
        <v>8</v>
      </c>
      <c r="I18" s="94">
        <v>65</v>
      </c>
      <c r="J18" s="94">
        <v>10</v>
      </c>
      <c r="K18" s="94">
        <v>110</v>
      </c>
      <c r="L18" s="94">
        <v>8</v>
      </c>
      <c r="M18" s="94">
        <v>195</v>
      </c>
      <c r="N18" s="94">
        <v>7</v>
      </c>
      <c r="O18" s="94">
        <v>280</v>
      </c>
      <c r="P18" s="94">
        <f t="shared" si="0"/>
        <v>650</v>
      </c>
      <c r="Q18" s="97">
        <v>8</v>
      </c>
    </row>
    <row r="19" spans="1:17" ht="45" customHeight="1" x14ac:dyDescent="0.2">
      <c r="A19" s="30">
        <v>9</v>
      </c>
      <c r="B19" s="34">
        <v>612</v>
      </c>
      <c r="C19" s="35" t="s">
        <v>66</v>
      </c>
      <c r="D19" s="35" t="s">
        <v>67</v>
      </c>
      <c r="E19" s="36" t="s">
        <v>68</v>
      </c>
      <c r="F19" s="37" t="s">
        <v>52</v>
      </c>
      <c r="G19" s="33" t="s">
        <v>53</v>
      </c>
      <c r="H19" s="94">
        <v>7</v>
      </c>
      <c r="I19" s="94">
        <v>70</v>
      </c>
      <c r="J19" s="94">
        <v>7</v>
      </c>
      <c r="K19" s="94">
        <v>140</v>
      </c>
      <c r="L19" s="94">
        <v>11</v>
      </c>
      <c r="M19" s="94">
        <v>150</v>
      </c>
      <c r="N19" s="94">
        <v>10</v>
      </c>
      <c r="O19" s="94">
        <v>220</v>
      </c>
      <c r="P19" s="94">
        <f t="shared" si="0"/>
        <v>580</v>
      </c>
      <c r="Q19" s="96">
        <v>9</v>
      </c>
    </row>
    <row r="20" spans="1:17" ht="45" customHeight="1" x14ac:dyDescent="0.2">
      <c r="A20" s="33">
        <v>10</v>
      </c>
      <c r="B20" s="34">
        <v>59</v>
      </c>
      <c r="C20" s="35" t="s">
        <v>96</v>
      </c>
      <c r="D20" s="35" t="s">
        <v>56</v>
      </c>
      <c r="E20" s="36" t="s">
        <v>57</v>
      </c>
      <c r="F20" s="37" t="s">
        <v>52</v>
      </c>
      <c r="G20" s="33" t="s">
        <v>53</v>
      </c>
      <c r="H20" s="94">
        <v>12</v>
      </c>
      <c r="I20" s="94">
        <v>45</v>
      </c>
      <c r="J20" s="94">
        <v>11</v>
      </c>
      <c r="K20" s="94">
        <v>100</v>
      </c>
      <c r="L20" s="94">
        <v>9</v>
      </c>
      <c r="M20" s="94">
        <v>180</v>
      </c>
      <c r="N20" s="94">
        <v>9</v>
      </c>
      <c r="O20" s="94">
        <v>240</v>
      </c>
      <c r="P20" s="94">
        <f t="shared" si="0"/>
        <v>565</v>
      </c>
      <c r="Q20" s="97">
        <v>10</v>
      </c>
    </row>
    <row r="21" spans="1:17" ht="45" customHeight="1" x14ac:dyDescent="0.2">
      <c r="A21" s="30">
        <v>11</v>
      </c>
      <c r="B21" s="34">
        <v>610</v>
      </c>
      <c r="C21" s="35" t="s">
        <v>60</v>
      </c>
      <c r="D21" s="35" t="s">
        <v>61</v>
      </c>
      <c r="E21" s="36" t="s">
        <v>62</v>
      </c>
      <c r="F21" s="37" t="s">
        <v>52</v>
      </c>
      <c r="G21" s="33" t="s">
        <v>53</v>
      </c>
      <c r="H21" s="94">
        <v>10</v>
      </c>
      <c r="I21" s="94">
        <v>55</v>
      </c>
      <c r="J21" s="94">
        <v>9</v>
      </c>
      <c r="K21" s="94">
        <v>120</v>
      </c>
      <c r="L21" s="94">
        <v>10</v>
      </c>
      <c r="M21" s="94">
        <v>165</v>
      </c>
      <c r="N21" s="94">
        <v>11</v>
      </c>
      <c r="O21" s="94">
        <v>200</v>
      </c>
      <c r="P21" s="94">
        <f t="shared" si="0"/>
        <v>540</v>
      </c>
      <c r="Q21" s="96">
        <v>11</v>
      </c>
    </row>
    <row r="22" spans="1:17" ht="45" customHeight="1" x14ac:dyDescent="0.2">
      <c r="A22" s="33">
        <v>12</v>
      </c>
      <c r="B22" s="34">
        <v>51</v>
      </c>
      <c r="C22" s="35" t="s">
        <v>54</v>
      </c>
      <c r="D22" s="35" t="s">
        <v>88</v>
      </c>
      <c r="E22" s="36" t="s">
        <v>55</v>
      </c>
      <c r="F22" s="37" t="s">
        <v>52</v>
      </c>
      <c r="G22" s="33" t="s">
        <v>53</v>
      </c>
      <c r="H22" s="94">
        <v>11</v>
      </c>
      <c r="I22" s="94">
        <v>50</v>
      </c>
      <c r="J22" s="94">
        <v>12</v>
      </c>
      <c r="K22" s="94">
        <v>90</v>
      </c>
      <c r="L22" s="94">
        <v>13</v>
      </c>
      <c r="M22" s="94">
        <v>120</v>
      </c>
      <c r="N22" s="94">
        <v>12</v>
      </c>
      <c r="O22" s="94">
        <v>180</v>
      </c>
      <c r="P22" s="94">
        <f t="shared" si="0"/>
        <v>440</v>
      </c>
      <c r="Q22" s="97">
        <v>12</v>
      </c>
    </row>
    <row r="23" spans="1:17" ht="45" customHeight="1" x14ac:dyDescent="0.2">
      <c r="A23" s="30">
        <v>13</v>
      </c>
      <c r="B23" s="34">
        <v>606</v>
      </c>
      <c r="C23" s="35" t="s">
        <v>49</v>
      </c>
      <c r="D23" s="35" t="s">
        <v>50</v>
      </c>
      <c r="E23" s="36" t="s">
        <v>51</v>
      </c>
      <c r="F23" s="37" t="s">
        <v>52</v>
      </c>
      <c r="G23" s="33" t="s">
        <v>53</v>
      </c>
      <c r="H23" s="94">
        <v>13</v>
      </c>
      <c r="I23" s="94">
        <v>40</v>
      </c>
      <c r="J23" s="94">
        <v>13</v>
      </c>
      <c r="K23" s="94">
        <v>80</v>
      </c>
      <c r="L23" s="94">
        <v>12</v>
      </c>
      <c r="M23" s="94">
        <v>135</v>
      </c>
      <c r="N23" s="94">
        <v>13</v>
      </c>
      <c r="O23" s="94">
        <v>160</v>
      </c>
      <c r="P23" s="94">
        <f t="shared" si="0"/>
        <v>415</v>
      </c>
      <c r="Q23" s="96">
        <v>13</v>
      </c>
    </row>
    <row r="24" spans="1:17" x14ac:dyDescent="0.2">
      <c r="A24" s="4"/>
      <c r="B24" s="4"/>
      <c r="C24" s="4"/>
      <c r="D24" s="4"/>
      <c r="E24" s="98"/>
      <c r="F24" s="98"/>
      <c r="G24" s="99"/>
      <c r="H24" s="100"/>
      <c r="I24" s="100"/>
      <c r="J24" s="100"/>
      <c r="K24" s="100"/>
      <c r="L24" s="100"/>
      <c r="M24" s="100"/>
      <c r="N24" s="100"/>
      <c r="O24" s="100"/>
      <c r="P24" s="101"/>
      <c r="Q24" s="101"/>
    </row>
    <row r="26" spans="1:17" x14ac:dyDescent="0.2">
      <c r="E26" s="9" t="s">
        <v>102</v>
      </c>
    </row>
    <row r="27" spans="1:17" x14ac:dyDescent="0.2">
      <c r="E27" s="22" t="str">
        <f>Главный_секретарь</f>
        <v>А.А. Костюкова, СС3К г.Барнаул</v>
      </c>
      <c r="F27" s="102"/>
    </row>
  </sheetData>
  <sheetProtection password="CC25" sheet="1" objects="1" scenarios="1" selectLockedCells="1" selectUnlockedCells="1"/>
  <autoFilter ref="C1:C31"/>
  <mergeCells count="4">
    <mergeCell ref="H9:I9"/>
    <mergeCell ref="J9:K9"/>
    <mergeCell ref="L9:M9"/>
    <mergeCell ref="N9:O9"/>
  </mergeCells>
  <phoneticPr fontId="4" type="noConversion"/>
  <pageMargins left="0.19685039370078741" right="0.19685039370078741" top="0.39370078740157483" bottom="0.19685039370078741" header="0" footer="0"/>
  <pageSetup paperSize="9" scale="70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selection activeCell="D40" sqref="D40"/>
    </sheetView>
  </sheetViews>
  <sheetFormatPr defaultRowHeight="12.75" x14ac:dyDescent="0.2"/>
  <cols>
    <col min="1" max="1" width="5.7109375" style="111" customWidth="1"/>
    <col min="2" max="2" width="8.140625" style="111" bestFit="1" customWidth="1"/>
    <col min="3" max="3" width="32.140625" style="111" customWidth="1"/>
    <col min="4" max="4" width="27.7109375" style="111" customWidth="1"/>
    <col min="5" max="5" width="8" style="111" hidden="1" customWidth="1"/>
    <col min="6" max="8" width="9.7109375" style="111" customWidth="1"/>
    <col min="9" max="9" width="8.5703125" style="111" customWidth="1"/>
    <col min="10" max="10" width="9.7109375" style="111" customWidth="1"/>
    <col min="11" max="11" width="6.7109375" style="111" bestFit="1" customWidth="1"/>
    <col min="12" max="12" width="6.7109375" style="111" customWidth="1"/>
    <col min="13" max="16384" width="9.140625" style="111"/>
  </cols>
  <sheetData>
    <row r="1" spans="1:12" s="67" customFormat="1" x14ac:dyDescent="0.2">
      <c r="D1" s="20" t="str">
        <f>Название_мероприятия</f>
        <v>Первенство России по рафтингу</v>
      </c>
      <c r="I1" s="69"/>
      <c r="J1" s="69"/>
    </row>
    <row r="2" spans="1:12" s="67" customFormat="1" x14ac:dyDescent="0.2">
      <c r="D2" s="70" t="s">
        <v>22</v>
      </c>
      <c r="H2" s="71"/>
    </row>
    <row r="3" spans="1:12" s="67" customFormat="1" x14ac:dyDescent="0.2">
      <c r="D3" s="70" t="s">
        <v>103</v>
      </c>
      <c r="H3" s="104" t="s">
        <v>26</v>
      </c>
      <c r="J3" s="72"/>
    </row>
    <row r="4" spans="1:12" s="67" customFormat="1" x14ac:dyDescent="0.2">
      <c r="D4" s="68" t="s">
        <v>99</v>
      </c>
      <c r="G4" s="71"/>
      <c r="H4" s="72"/>
      <c r="J4" s="72"/>
    </row>
    <row r="5" spans="1:12" s="89" customFormat="1" x14ac:dyDescent="0.2">
      <c r="A5" s="67"/>
      <c r="B5" s="67"/>
      <c r="C5" s="67"/>
      <c r="D5" s="67"/>
      <c r="H5" s="73" t="s">
        <v>18</v>
      </c>
      <c r="J5" s="9"/>
    </row>
    <row r="6" spans="1:12" s="67" customFormat="1" ht="12.75" customHeight="1" x14ac:dyDescent="0.2">
      <c r="A6" s="80"/>
      <c r="B6" s="80"/>
      <c r="C6" s="80"/>
      <c r="D6" s="66" t="str">
        <f>"Место проведения: "&amp;Место_проведения</f>
        <v>Место проведения: р.Кумир, Алтайский край</v>
      </c>
      <c r="G6" s="19"/>
      <c r="H6" s="21" t="str">
        <f>Главный_судья&amp;" _____________"</f>
        <v>А.В. Сергеев, ССВК, г. Барнаул _____________</v>
      </c>
      <c r="J6" s="83"/>
    </row>
    <row r="7" spans="1:12" s="67" customFormat="1" x14ac:dyDescent="0.2">
      <c r="A7" s="80"/>
      <c r="B7" s="80"/>
      <c r="C7" s="80"/>
      <c r="D7" s="66" t="str">
        <f>"Время проведения: "&amp;Время_проведения</f>
        <v>Время проведения: 10-14 июля 2013г.</v>
      </c>
      <c r="G7" s="19"/>
      <c r="H7" s="77" t="s">
        <v>143</v>
      </c>
      <c r="J7" s="66"/>
    </row>
    <row r="8" spans="1:12" x14ac:dyDescent="0.2">
      <c r="B8" s="70"/>
    </row>
    <row r="10" spans="1:12" x14ac:dyDescent="0.2">
      <c r="B10" s="70"/>
    </row>
    <row r="11" spans="1:12" ht="35.25" customHeight="1" x14ac:dyDescent="0.2">
      <c r="A11" s="6" t="s">
        <v>105</v>
      </c>
      <c r="B11" s="5" t="s">
        <v>7</v>
      </c>
      <c r="C11" s="5" t="s">
        <v>8</v>
      </c>
      <c r="D11" s="5" t="s">
        <v>9</v>
      </c>
      <c r="E11" s="5" t="s">
        <v>21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6" t="s">
        <v>17</v>
      </c>
      <c r="L11" s="6" t="s">
        <v>33</v>
      </c>
    </row>
    <row r="12" spans="1:12" ht="56.25" customHeight="1" x14ac:dyDescent="0.2">
      <c r="A12" s="110">
        <v>1</v>
      </c>
      <c r="B12" s="47">
        <v>609</v>
      </c>
      <c r="C12" s="43" t="s">
        <v>82</v>
      </c>
      <c r="D12" s="48" t="s">
        <v>84</v>
      </c>
      <c r="E12" s="49" t="s">
        <v>53</v>
      </c>
      <c r="F12" s="112">
        <v>7.1527777777777787E-2</v>
      </c>
      <c r="G12" s="112">
        <v>7.3142708333333334E-2</v>
      </c>
      <c r="H12" s="85">
        <f t="shared" ref="H12:H24" si="0">G12-F12</f>
        <v>1.6149305555555465E-3</v>
      </c>
      <c r="I12" s="86">
        <v>0</v>
      </c>
      <c r="J12" s="85">
        <f t="shared" ref="J12:J24" si="1">H12+TIME(,,I12)</f>
        <v>1.6149305555555465E-3</v>
      </c>
      <c r="K12" s="87">
        <v>1</v>
      </c>
      <c r="L12" s="88">
        <f>IF(ISBLANK(K12),0,100-5*(K12-1))</f>
        <v>100</v>
      </c>
    </row>
    <row r="13" spans="1:12" ht="56.25" customHeight="1" x14ac:dyDescent="0.2">
      <c r="A13" s="110">
        <v>2</v>
      </c>
      <c r="B13" s="47">
        <v>41</v>
      </c>
      <c r="C13" s="43" t="s">
        <v>80</v>
      </c>
      <c r="D13" s="48" t="s">
        <v>81</v>
      </c>
      <c r="E13" s="49" t="s">
        <v>53</v>
      </c>
      <c r="F13" s="112">
        <v>6.7361111111111108E-2</v>
      </c>
      <c r="G13" s="112">
        <v>6.9010069444444447E-2</v>
      </c>
      <c r="H13" s="85">
        <f t="shared" si="0"/>
        <v>1.6489583333333391E-3</v>
      </c>
      <c r="I13" s="86">
        <v>0</v>
      </c>
      <c r="J13" s="85">
        <f t="shared" si="1"/>
        <v>1.6489583333333391E-3</v>
      </c>
      <c r="K13" s="87">
        <v>2</v>
      </c>
      <c r="L13" s="88">
        <f t="shared" ref="L13:L24" si="2">IF(ISBLANK(K13),0,100-5*(K13-1))</f>
        <v>95</v>
      </c>
    </row>
    <row r="14" spans="1:12" ht="56.25" customHeight="1" x14ac:dyDescent="0.2">
      <c r="A14" s="110">
        <v>3</v>
      </c>
      <c r="B14" s="47">
        <v>601</v>
      </c>
      <c r="C14" s="43" t="s">
        <v>77</v>
      </c>
      <c r="D14" s="48" t="s">
        <v>79</v>
      </c>
      <c r="E14" s="49" t="s">
        <v>53</v>
      </c>
      <c r="F14" s="112">
        <v>8.1944444444444445E-2</v>
      </c>
      <c r="G14" s="112">
        <v>8.365949074074075E-2</v>
      </c>
      <c r="H14" s="85">
        <f t="shared" si="0"/>
        <v>1.7150462962963048E-3</v>
      </c>
      <c r="I14" s="86">
        <v>0</v>
      </c>
      <c r="J14" s="85">
        <f t="shared" si="1"/>
        <v>1.7150462962963048E-3</v>
      </c>
      <c r="K14" s="87">
        <v>3</v>
      </c>
      <c r="L14" s="88">
        <f t="shared" si="2"/>
        <v>90</v>
      </c>
    </row>
    <row r="15" spans="1:12" ht="56.25" customHeight="1" x14ac:dyDescent="0.2">
      <c r="A15" s="110">
        <v>4</v>
      </c>
      <c r="B15" s="47">
        <v>49</v>
      </c>
      <c r="C15" s="43" t="s">
        <v>71</v>
      </c>
      <c r="D15" s="48" t="s">
        <v>73</v>
      </c>
      <c r="E15" s="49" t="s">
        <v>53</v>
      </c>
      <c r="F15" s="112">
        <v>8.819444444444445E-2</v>
      </c>
      <c r="G15" s="112">
        <v>9.0015046296296294E-2</v>
      </c>
      <c r="H15" s="85">
        <f t="shared" si="0"/>
        <v>1.8206018518518441E-3</v>
      </c>
      <c r="I15" s="86">
        <v>0</v>
      </c>
      <c r="J15" s="85">
        <f t="shared" si="1"/>
        <v>1.8206018518518441E-3</v>
      </c>
      <c r="K15" s="87">
        <v>4</v>
      </c>
      <c r="L15" s="88">
        <f t="shared" si="2"/>
        <v>85</v>
      </c>
    </row>
    <row r="16" spans="1:12" ht="56.25" customHeight="1" x14ac:dyDescent="0.2">
      <c r="A16" s="110">
        <v>5</v>
      </c>
      <c r="B16" s="47">
        <v>44</v>
      </c>
      <c r="C16" s="43" t="s">
        <v>74</v>
      </c>
      <c r="D16" s="48" t="s">
        <v>76</v>
      </c>
      <c r="E16" s="49" t="s">
        <v>53</v>
      </c>
      <c r="F16" s="112">
        <v>7.3611111111111113E-2</v>
      </c>
      <c r="G16" s="112">
        <v>7.5436458333333331E-2</v>
      </c>
      <c r="H16" s="85">
        <f t="shared" si="0"/>
        <v>1.8253472222222178E-3</v>
      </c>
      <c r="I16" s="86">
        <v>0</v>
      </c>
      <c r="J16" s="85">
        <f t="shared" si="1"/>
        <v>1.8253472222222178E-3</v>
      </c>
      <c r="K16" s="87">
        <v>5</v>
      </c>
      <c r="L16" s="88">
        <f t="shared" si="2"/>
        <v>80</v>
      </c>
    </row>
    <row r="17" spans="1:12" ht="56.25" customHeight="1" x14ac:dyDescent="0.2">
      <c r="A17" s="110">
        <v>6</v>
      </c>
      <c r="B17" s="47">
        <v>605</v>
      </c>
      <c r="C17" s="43" t="s">
        <v>63</v>
      </c>
      <c r="D17" s="48" t="s">
        <v>65</v>
      </c>
      <c r="E17" s="49" t="s">
        <v>53</v>
      </c>
      <c r="F17" s="112">
        <v>9.2361111111111116E-2</v>
      </c>
      <c r="G17" s="112">
        <v>9.4194675925925939E-2</v>
      </c>
      <c r="H17" s="85">
        <f t="shared" si="0"/>
        <v>1.8335648148148226E-3</v>
      </c>
      <c r="I17" s="86">
        <v>0</v>
      </c>
      <c r="J17" s="85">
        <f t="shared" si="1"/>
        <v>1.8335648148148226E-3</v>
      </c>
      <c r="K17" s="87">
        <v>6</v>
      </c>
      <c r="L17" s="88">
        <f t="shared" si="2"/>
        <v>75</v>
      </c>
    </row>
    <row r="18" spans="1:12" ht="56.25" customHeight="1" x14ac:dyDescent="0.2">
      <c r="A18" s="110">
        <v>7</v>
      </c>
      <c r="B18" s="47">
        <v>612</v>
      </c>
      <c r="C18" s="43" t="s">
        <v>66</v>
      </c>
      <c r="D18" s="48" t="s">
        <v>68</v>
      </c>
      <c r="E18" s="49" t="s">
        <v>53</v>
      </c>
      <c r="F18" s="112">
        <v>7.9861111111111105E-2</v>
      </c>
      <c r="G18" s="112">
        <v>8.1744791666666664E-2</v>
      </c>
      <c r="H18" s="85">
        <f t="shared" si="0"/>
        <v>1.8836805555555586E-3</v>
      </c>
      <c r="I18" s="86">
        <v>0</v>
      </c>
      <c r="J18" s="85">
        <f t="shared" si="1"/>
        <v>1.8836805555555586E-3</v>
      </c>
      <c r="K18" s="87">
        <v>7</v>
      </c>
      <c r="L18" s="88">
        <f t="shared" si="2"/>
        <v>70</v>
      </c>
    </row>
    <row r="19" spans="1:12" ht="56.25" customHeight="1" x14ac:dyDescent="0.2">
      <c r="A19" s="110">
        <v>8</v>
      </c>
      <c r="B19" s="47">
        <v>608</v>
      </c>
      <c r="C19" s="43" t="s">
        <v>58</v>
      </c>
      <c r="D19" s="48" t="s">
        <v>59</v>
      </c>
      <c r="E19" s="49" t="s">
        <v>53</v>
      </c>
      <c r="F19" s="112">
        <v>8.6111111111111124E-2</v>
      </c>
      <c r="G19" s="112">
        <v>8.8002546296296294E-2</v>
      </c>
      <c r="H19" s="85">
        <f t="shared" si="0"/>
        <v>1.8914351851851696E-3</v>
      </c>
      <c r="I19" s="86">
        <v>0</v>
      </c>
      <c r="J19" s="85">
        <f t="shared" si="1"/>
        <v>1.8914351851851696E-3</v>
      </c>
      <c r="K19" s="87">
        <v>8</v>
      </c>
      <c r="L19" s="88">
        <f t="shared" si="2"/>
        <v>65</v>
      </c>
    </row>
    <row r="20" spans="1:12" ht="56.25" customHeight="1" x14ac:dyDescent="0.2">
      <c r="A20" s="110">
        <v>9</v>
      </c>
      <c r="B20" s="47">
        <v>607</v>
      </c>
      <c r="C20" s="43" t="s">
        <v>69</v>
      </c>
      <c r="D20" s="48" t="s">
        <v>70</v>
      </c>
      <c r="E20" s="49" t="s">
        <v>53</v>
      </c>
      <c r="F20" s="112">
        <v>7.7777777777777779E-2</v>
      </c>
      <c r="G20" s="112">
        <v>7.9681249999999995E-2</v>
      </c>
      <c r="H20" s="85">
        <f t="shared" si="0"/>
        <v>1.9034722222222161E-3</v>
      </c>
      <c r="I20" s="86">
        <v>0</v>
      </c>
      <c r="J20" s="85">
        <f t="shared" si="1"/>
        <v>1.9034722222222161E-3</v>
      </c>
      <c r="K20" s="87">
        <v>9</v>
      </c>
      <c r="L20" s="88">
        <f t="shared" si="2"/>
        <v>60</v>
      </c>
    </row>
    <row r="21" spans="1:12" ht="56.25" customHeight="1" x14ac:dyDescent="0.2">
      <c r="A21" s="110">
        <v>10</v>
      </c>
      <c r="B21" s="47">
        <v>610</v>
      </c>
      <c r="C21" s="43" t="s">
        <v>60</v>
      </c>
      <c r="D21" s="48" t="s">
        <v>62</v>
      </c>
      <c r="E21" s="49" t="s">
        <v>53</v>
      </c>
      <c r="F21" s="112">
        <v>9.0277777777777776E-2</v>
      </c>
      <c r="G21" s="112">
        <v>9.2190856481481495E-2</v>
      </c>
      <c r="H21" s="85">
        <f t="shared" si="0"/>
        <v>1.9130787037037189E-3</v>
      </c>
      <c r="I21" s="86">
        <v>0</v>
      </c>
      <c r="J21" s="85">
        <f t="shared" si="1"/>
        <v>1.9130787037037189E-3</v>
      </c>
      <c r="K21" s="87">
        <v>10</v>
      </c>
      <c r="L21" s="88">
        <f t="shared" si="2"/>
        <v>55</v>
      </c>
    </row>
    <row r="22" spans="1:12" ht="56.25" customHeight="1" x14ac:dyDescent="0.2">
      <c r="A22" s="110">
        <v>11</v>
      </c>
      <c r="B22" s="47">
        <v>51</v>
      </c>
      <c r="C22" s="43" t="s">
        <v>54</v>
      </c>
      <c r="D22" s="48" t="s">
        <v>55</v>
      </c>
      <c r="E22" s="49" t="s">
        <v>53</v>
      </c>
      <c r="F22" s="112">
        <v>7.5694444444444439E-2</v>
      </c>
      <c r="G22" s="112">
        <v>7.7711226851851847E-2</v>
      </c>
      <c r="H22" s="85">
        <f t="shared" si="0"/>
        <v>2.0167824074074081E-3</v>
      </c>
      <c r="I22" s="86">
        <v>0</v>
      </c>
      <c r="J22" s="85">
        <f t="shared" si="1"/>
        <v>2.0167824074074081E-3</v>
      </c>
      <c r="K22" s="87">
        <v>11</v>
      </c>
      <c r="L22" s="88">
        <f t="shared" si="2"/>
        <v>50</v>
      </c>
    </row>
    <row r="23" spans="1:12" ht="56.25" customHeight="1" x14ac:dyDescent="0.2">
      <c r="A23" s="110">
        <v>12</v>
      </c>
      <c r="B23" s="47">
        <v>59</v>
      </c>
      <c r="C23" s="43" t="s">
        <v>96</v>
      </c>
      <c r="D23" s="48" t="s">
        <v>57</v>
      </c>
      <c r="E23" s="49" t="s">
        <v>53</v>
      </c>
      <c r="F23" s="112">
        <v>8.4027777777777771E-2</v>
      </c>
      <c r="G23" s="112">
        <v>8.5931365740740742E-2</v>
      </c>
      <c r="H23" s="85">
        <f t="shared" si="0"/>
        <v>1.9035879629629715E-3</v>
      </c>
      <c r="I23" s="86">
        <v>10</v>
      </c>
      <c r="J23" s="85">
        <f t="shared" si="1"/>
        <v>2.0193287037037124E-3</v>
      </c>
      <c r="K23" s="87">
        <v>12</v>
      </c>
      <c r="L23" s="88">
        <f t="shared" si="2"/>
        <v>45</v>
      </c>
    </row>
    <row r="24" spans="1:12" ht="56.25" customHeight="1" x14ac:dyDescent="0.2">
      <c r="A24" s="110">
        <v>13</v>
      </c>
      <c r="B24" s="47">
        <v>606</v>
      </c>
      <c r="C24" s="43" t="s">
        <v>49</v>
      </c>
      <c r="D24" s="48" t="s">
        <v>51</v>
      </c>
      <c r="E24" s="49" t="s">
        <v>53</v>
      </c>
      <c r="F24" s="112">
        <v>6.9444444444444434E-2</v>
      </c>
      <c r="G24" s="112">
        <v>7.1695833333333334E-2</v>
      </c>
      <c r="H24" s="85">
        <f t="shared" si="0"/>
        <v>2.2513888888889E-3</v>
      </c>
      <c r="I24" s="86">
        <v>10</v>
      </c>
      <c r="J24" s="85">
        <f t="shared" si="1"/>
        <v>2.3671296296296409E-3</v>
      </c>
      <c r="K24" s="87">
        <v>13</v>
      </c>
      <c r="L24" s="88">
        <f t="shared" si="2"/>
        <v>40</v>
      </c>
    </row>
    <row r="26" spans="1:12" s="89" customFormat="1" x14ac:dyDescent="0.2">
      <c r="C26" s="9" t="s">
        <v>102</v>
      </c>
    </row>
    <row r="27" spans="1:12" s="89" customFormat="1" ht="15.75" customHeight="1" x14ac:dyDescent="0.2">
      <c r="C27" s="105" t="str">
        <f>Главный_секретарь</f>
        <v>А.А. Костюкова, СС3К г.Барнаул</v>
      </c>
      <c r="D27" s="105"/>
      <c r="F27" s="90"/>
    </row>
  </sheetData>
  <sheetProtection password="CC25" sheet="1" objects="1" scenarios="1" selectLockedCells="1" selectUnlockedCells="1"/>
  <printOptions horizontalCentered="1"/>
  <pageMargins left="0.39370078740157483" right="0.39370078740157483" top="0.39370078740157483" bottom="0.39370078740157483" header="0" footer="0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C15" sqref="C15"/>
    </sheetView>
  </sheetViews>
  <sheetFormatPr defaultRowHeight="12.75" x14ac:dyDescent="0.2"/>
  <cols>
    <col min="1" max="2" width="3.28515625" style="46" customWidth="1"/>
    <col min="3" max="3" width="57.7109375" style="46" customWidth="1"/>
    <col min="4" max="4" width="16" style="46" customWidth="1"/>
    <col min="5" max="16384" width="9.140625" style="46"/>
  </cols>
  <sheetData>
    <row r="1" spans="1:4" x14ac:dyDescent="0.2">
      <c r="B1" s="154" t="s">
        <v>106</v>
      </c>
      <c r="C1" s="154"/>
      <c r="D1" s="154"/>
    </row>
    <row r="2" spans="1:4" x14ac:dyDescent="0.2">
      <c r="A2" s="50"/>
      <c r="B2" s="154" t="s">
        <v>104</v>
      </c>
      <c r="C2" s="154"/>
      <c r="D2" s="154"/>
    </row>
    <row r="3" spans="1:4" x14ac:dyDescent="0.2">
      <c r="A3" s="50"/>
      <c r="B3" s="50"/>
      <c r="C3" s="50"/>
      <c r="D3" s="50"/>
    </row>
    <row r="4" spans="1:4" ht="13.5" thickBot="1" x14ac:dyDescent="0.25">
      <c r="C4" s="51" t="s">
        <v>107</v>
      </c>
      <c r="D4" s="51"/>
    </row>
    <row r="5" spans="1:4" x14ac:dyDescent="0.2">
      <c r="B5" s="52" t="s">
        <v>108</v>
      </c>
      <c r="C5" s="53" t="s">
        <v>8</v>
      </c>
      <c r="D5" s="54" t="s">
        <v>109</v>
      </c>
    </row>
    <row r="6" spans="1:4" ht="12.75" customHeight="1" x14ac:dyDescent="0.2">
      <c r="B6" s="55" t="e">
        <f>VLOOKUP($A6,'[3]Результаты Квалификации'!$A$4:$Q$17,2)</f>
        <v>#N/A</v>
      </c>
      <c r="C6" s="56" t="e">
        <f>VLOOKUP($A6,'[3]Результаты Квалификации'!$A$4:$Q$17,3)</f>
        <v>#N/A</v>
      </c>
      <c r="D6" s="57"/>
    </row>
    <row r="7" spans="1:4" ht="13.5" thickBot="1" x14ac:dyDescent="0.25">
      <c r="B7" s="58" t="e">
        <f>VLOOKUP($A7,'[3]Результаты Квалификации'!$A$4:$Q$17,2)</f>
        <v>#N/A</v>
      </c>
      <c r="C7" s="59" t="e">
        <f>VLOOKUP($A7,'[3]Результаты Квалификации'!$A$4:$Q$17,3)</f>
        <v>#N/A</v>
      </c>
      <c r="D7" s="60"/>
    </row>
    <row r="8" spans="1:4" ht="13.5" thickBot="1" x14ac:dyDescent="0.25">
      <c r="C8" s="51" t="s">
        <v>110</v>
      </c>
      <c r="D8" s="51"/>
    </row>
    <row r="9" spans="1:4" x14ac:dyDescent="0.2">
      <c r="B9" s="52" t="s">
        <v>108</v>
      </c>
      <c r="C9" s="53" t="s">
        <v>8</v>
      </c>
      <c r="D9" s="54" t="s">
        <v>109</v>
      </c>
    </row>
    <row r="10" spans="1:4" x14ac:dyDescent="0.2">
      <c r="A10" s="46">
        <v>7</v>
      </c>
      <c r="B10" s="55">
        <f>VLOOKUP($A10,'[3]Результаты Квалификации'!$A$4:$Q$17,2)</f>
        <v>612</v>
      </c>
      <c r="C10" s="56" t="str">
        <f>VLOOKUP($A10,'[3]Результаты Квалификации'!$A$4:$Q$17,3)</f>
        <v>"Гренада" Томская область</v>
      </c>
      <c r="D10" s="57"/>
    </row>
    <row r="11" spans="1:4" ht="13.5" thickBot="1" x14ac:dyDescent="0.25">
      <c r="A11" s="46">
        <v>13</v>
      </c>
      <c r="B11" s="58">
        <f>VLOOKUP($A11,'[3]Результаты Квалификации'!$A$4:$Q$17,2)</f>
        <v>606</v>
      </c>
      <c r="C11" s="59" t="str">
        <f>VLOOKUP($A11,'[3]Результаты Квалификации'!$A$4:$Q$17,3)</f>
        <v>"Путешественники" КГБОУДОД "АКЦДЮТиК" г. Барнаул</v>
      </c>
      <c r="D11" s="60"/>
    </row>
    <row r="12" spans="1:4" ht="13.5" thickBot="1" x14ac:dyDescent="0.25">
      <c r="C12" s="51" t="s">
        <v>111</v>
      </c>
      <c r="D12" s="51"/>
    </row>
    <row r="13" spans="1:4" x14ac:dyDescent="0.2">
      <c r="B13" s="52" t="s">
        <v>108</v>
      </c>
      <c r="C13" s="53" t="s">
        <v>8</v>
      </c>
      <c r="D13" s="54" t="s">
        <v>109</v>
      </c>
    </row>
    <row r="14" spans="1:4" x14ac:dyDescent="0.2">
      <c r="A14" s="46">
        <v>6</v>
      </c>
      <c r="B14" s="55">
        <f>VLOOKUP($A14,'[3]Результаты Квалификации'!$A$4:$Q$17,2)</f>
        <v>605</v>
      </c>
      <c r="C14" s="56" t="str">
        <f>VLOOKUP($A14,'[3]Результаты Квалификации'!$A$4:$Q$17,3)</f>
        <v>"Рафт ТТ" КГБОУ СПО "ТТТ" Тальменский р-н, Алтайский край</v>
      </c>
      <c r="D14" s="57"/>
    </row>
    <row r="15" spans="1:4" ht="13.5" thickBot="1" x14ac:dyDescent="0.25">
      <c r="A15" s="46">
        <v>12</v>
      </c>
      <c r="B15" s="58">
        <f>VLOOKUP($A15,'[3]Результаты Квалификации'!$A$4:$Q$17,2)</f>
        <v>59</v>
      </c>
      <c r="C15" s="59" t="str">
        <f>VLOOKUP($A15,'[3]Результаты Квалификации'!$A$4:$Q$17,3)</f>
        <v>"Горизонт" КГБОУДОД "АКЦДЮТиК" Павловский р-н, Алтайский край</v>
      </c>
      <c r="D15" s="60"/>
    </row>
    <row r="16" spans="1:4" ht="13.5" thickBot="1" x14ac:dyDescent="0.25">
      <c r="C16" s="51" t="s">
        <v>112</v>
      </c>
      <c r="D16" s="51"/>
    </row>
    <row r="17" spans="1:4" x14ac:dyDescent="0.2">
      <c r="B17" s="52" t="s">
        <v>108</v>
      </c>
      <c r="C17" s="53" t="s">
        <v>8</v>
      </c>
      <c r="D17" s="54" t="s">
        <v>109</v>
      </c>
    </row>
    <row r="18" spans="1:4" x14ac:dyDescent="0.2">
      <c r="A18" s="46">
        <v>5</v>
      </c>
      <c r="B18" s="55">
        <f>VLOOKUP($A18,'[3]Результаты Квалификации'!$A$4:$Q$17,2)</f>
        <v>44</v>
      </c>
      <c r="C18" s="56" t="str">
        <f>VLOOKUP($A18,'[3]Результаты Квалификации'!$A$4:$Q$17,3)</f>
        <v>"Юнион-Новосибирск" г. Новосибирск</v>
      </c>
      <c r="D18" s="57"/>
    </row>
    <row r="19" spans="1:4" ht="13.5" thickBot="1" x14ac:dyDescent="0.25">
      <c r="A19" s="46">
        <v>11</v>
      </c>
      <c r="B19" s="58">
        <f>VLOOKUP($A19,'[3]Результаты Квалификации'!$A$4:$Q$17,2)</f>
        <v>51</v>
      </c>
      <c r="C19" s="59" t="str">
        <f>VLOOKUP($A19,'[3]Результаты Квалификации'!$A$4:$Q$17,3)</f>
        <v>«Алые паруса», КГБОУДОД «АКЦДЮТиК» г. Барнаул</v>
      </c>
      <c r="D19" s="60"/>
    </row>
    <row r="20" spans="1:4" ht="13.5" thickBot="1" x14ac:dyDescent="0.25">
      <c r="C20" s="51" t="s">
        <v>113</v>
      </c>
      <c r="D20" s="51"/>
    </row>
    <row r="21" spans="1:4" x14ac:dyDescent="0.2">
      <c r="B21" s="52" t="s">
        <v>108</v>
      </c>
      <c r="C21" s="53" t="s">
        <v>8</v>
      </c>
      <c r="D21" s="54" t="s">
        <v>109</v>
      </c>
    </row>
    <row r="22" spans="1:4" x14ac:dyDescent="0.2">
      <c r="A22" s="46">
        <v>4</v>
      </c>
      <c r="B22" s="55">
        <f>VLOOKUP($A22,'[3]Результаты Квалификации'!$A$4:$Q$17,2)</f>
        <v>49</v>
      </c>
      <c r="C22" s="56" t="str">
        <f>VLOOKUP($A22,'[3]Результаты Квалификации'!$A$4:$Q$17,3)</f>
        <v>"Томск-Одиссей" Томская область-2</v>
      </c>
      <c r="D22" s="57"/>
    </row>
    <row r="23" spans="1:4" ht="13.5" thickBot="1" x14ac:dyDescent="0.25">
      <c r="A23" s="46">
        <v>10</v>
      </c>
      <c r="B23" s="58">
        <f>VLOOKUP($A23,'[3]Результаты Квалификации'!$A$4:$Q$17,2)</f>
        <v>610</v>
      </c>
      <c r="C23" s="59" t="str">
        <f>VLOOKUP($A23,'[3]Результаты Квалификации'!$A$4:$Q$17,3)</f>
        <v>"Эврика" Ярославская область-2</v>
      </c>
      <c r="D23" s="60"/>
    </row>
    <row r="24" spans="1:4" ht="13.5" thickBot="1" x14ac:dyDescent="0.25">
      <c r="C24" s="51" t="s">
        <v>114</v>
      </c>
      <c r="D24" s="51"/>
    </row>
    <row r="25" spans="1:4" x14ac:dyDescent="0.2">
      <c r="B25" s="52" t="s">
        <v>108</v>
      </c>
      <c r="C25" s="53" t="s">
        <v>8</v>
      </c>
      <c r="D25" s="54" t="s">
        <v>109</v>
      </c>
    </row>
    <row r="26" spans="1:4" x14ac:dyDescent="0.2">
      <c r="A26" s="46">
        <v>3</v>
      </c>
      <c r="B26" s="55">
        <f>VLOOKUP($A26,'[3]Результаты Квалификации'!$A$4:$Q$17,2)</f>
        <v>601</v>
      </c>
      <c r="C26" s="56" t="str">
        <f>VLOOKUP($A26,'[3]Результаты Квалификации'!$A$4:$Q$17,3)</f>
        <v>"Ризур" Рязанская область</v>
      </c>
      <c r="D26" s="57"/>
    </row>
    <row r="27" spans="1:4" ht="13.5" thickBot="1" x14ac:dyDescent="0.25">
      <c r="A27" s="46">
        <v>9</v>
      </c>
      <c r="B27" s="58">
        <f>VLOOKUP($A27,'[3]Результаты Квалификации'!$A$4:$Q$17,2)</f>
        <v>607</v>
      </c>
      <c r="C27" s="59" t="str">
        <f>VLOOKUP($A27,'[3]Результаты Квалификации'!$A$4:$Q$17,3)</f>
        <v>"Эврика" Ярославская область-1</v>
      </c>
      <c r="D27" s="60"/>
    </row>
    <row r="28" spans="1:4" ht="13.5" thickBot="1" x14ac:dyDescent="0.25">
      <c r="C28" s="51" t="s">
        <v>115</v>
      </c>
      <c r="D28" s="51"/>
    </row>
    <row r="29" spans="1:4" x14ac:dyDescent="0.2">
      <c r="B29" s="52" t="s">
        <v>108</v>
      </c>
      <c r="C29" s="53" t="s">
        <v>8</v>
      </c>
      <c r="D29" s="54" t="s">
        <v>109</v>
      </c>
    </row>
    <row r="30" spans="1:4" x14ac:dyDescent="0.2">
      <c r="A30" s="46">
        <v>2</v>
      </c>
      <c r="B30" s="55">
        <f>VLOOKUP($A30,'[3]Результаты Квалификации'!$A$4:$Q$17,2)</f>
        <v>41</v>
      </c>
      <c r="C30" s="56" t="str">
        <f>VLOOKUP($A30,'[3]Результаты Квалификации'!$A$4:$Q$17,3)</f>
        <v>"Томск-Одиссей" Томская область-1</v>
      </c>
      <c r="D30" s="57"/>
    </row>
    <row r="31" spans="1:4" ht="13.5" thickBot="1" x14ac:dyDescent="0.25">
      <c r="A31" s="46">
        <v>8</v>
      </c>
      <c r="B31" s="58">
        <f>VLOOKUP($A31,'[3]Результаты Квалификации'!$A$4:$Q$17,2)</f>
        <v>608</v>
      </c>
      <c r="C31" s="59" t="str">
        <f>VLOOKUP($A31,'[3]Результаты Квалификации'!$A$4:$Q$17,3)</f>
        <v>"TOUAREG" СДЮСШОР ГБОУ "Балтийский берег" г. Санкт-Петерберг</v>
      </c>
      <c r="D31" s="60"/>
    </row>
    <row r="32" spans="1:4" ht="13.5" thickBot="1" x14ac:dyDescent="0.25">
      <c r="C32" s="51" t="s">
        <v>116</v>
      </c>
      <c r="D32" s="51"/>
    </row>
    <row r="33" spans="1:4" x14ac:dyDescent="0.2">
      <c r="B33" s="52" t="s">
        <v>108</v>
      </c>
      <c r="C33" s="53" t="s">
        <v>8</v>
      </c>
      <c r="D33" s="54" t="s">
        <v>109</v>
      </c>
    </row>
    <row r="34" spans="1:4" x14ac:dyDescent="0.2">
      <c r="A34" s="46">
        <v>1</v>
      </c>
      <c r="B34" s="55">
        <f>VLOOKUP($A34,'[3]Результаты Квалификации'!$A$4:$Q$17,2)</f>
        <v>609</v>
      </c>
      <c r="C34" s="56" t="str">
        <f>VLOOKUP($A34,'[3]Результаты Квалификации'!$A$4:$Q$17,3)</f>
        <v>"Алтай-Рафт" Республика Алтай</v>
      </c>
      <c r="D34" s="57"/>
    </row>
    <row r="35" spans="1:4" ht="13.5" thickBot="1" x14ac:dyDescent="0.25">
      <c r="B35" s="58" t="e">
        <f>VLOOKUP($A35,'[3]Результаты Квалификации'!$A$4:$Q$17,2)</f>
        <v>#N/A</v>
      </c>
      <c r="C35" s="59" t="e">
        <f>VLOOKUP($A35,'[3]Результаты Квалификации'!$A$4:$Q$17,3)</f>
        <v>#N/A</v>
      </c>
      <c r="D35" s="60"/>
    </row>
  </sheetData>
  <mergeCells count="2">
    <mergeCell ref="B1:D1"/>
    <mergeCell ref="B2:D2"/>
  </mergeCells>
  <printOptions horizontalCentered="1"/>
  <pageMargins left="0.39370078740157483" right="0.39370078740157483" top="1.1811023622047245" bottom="0.39370078740157483" header="0.19685039370078741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workbookViewId="0">
      <selection activeCell="AF32" sqref="AF32"/>
    </sheetView>
  </sheetViews>
  <sheetFormatPr defaultRowHeight="12.75" x14ac:dyDescent="0.2"/>
  <cols>
    <col min="1" max="1" width="3.28515625" style="111" customWidth="1"/>
    <col min="2" max="2" width="3.5703125" style="111" customWidth="1"/>
    <col min="3" max="3" width="36.7109375" style="111" customWidth="1"/>
    <col min="4" max="4" width="10" style="111" customWidth="1"/>
    <col min="5" max="6" width="3.28515625" style="111" customWidth="1"/>
    <col min="7" max="7" width="5" style="111" customWidth="1"/>
    <col min="8" max="8" width="36.7109375" style="111" customWidth="1"/>
    <col min="9" max="9" width="10.28515625" style="111" customWidth="1"/>
    <col min="10" max="10" width="3.28515625" style="111" hidden="1" customWidth="1"/>
    <col min="11" max="11" width="3.28515625" style="111" customWidth="1"/>
    <col min="12" max="12" width="5" style="111" customWidth="1"/>
    <col min="13" max="13" width="36.7109375" style="111" customWidth="1"/>
    <col min="14" max="14" width="9.7109375" style="111" customWidth="1"/>
    <col min="15" max="15" width="3.140625" style="111" customWidth="1"/>
    <col min="16" max="16" width="13.140625" style="111" hidden="1" customWidth="1"/>
    <col min="17" max="17" width="13.42578125" style="111" hidden="1" customWidth="1"/>
    <col min="18" max="18" width="0" style="111" hidden="1" customWidth="1"/>
    <col min="19" max="20" width="11.7109375" style="111" hidden="1" customWidth="1"/>
    <col min="21" max="21" width="4.5703125" style="111" hidden="1" customWidth="1"/>
    <col min="22" max="23" width="11.7109375" style="111" hidden="1" customWidth="1"/>
    <col min="24" max="16384" width="9.140625" style="111"/>
  </cols>
  <sheetData>
    <row r="1" spans="1:23" s="67" customFormat="1" x14ac:dyDescent="0.2">
      <c r="H1" s="20" t="str">
        <f>Название_мероприятия</f>
        <v>Первенство России по рафтингу</v>
      </c>
      <c r="J1" s="69"/>
      <c r="K1" s="69"/>
      <c r="L1" s="69"/>
      <c r="M1" s="69"/>
      <c r="N1" s="69"/>
      <c r="O1" s="69"/>
    </row>
    <row r="2" spans="1:23" s="67" customFormat="1" x14ac:dyDescent="0.2">
      <c r="H2" s="70" t="s">
        <v>22</v>
      </c>
      <c r="I2" s="71"/>
    </row>
    <row r="3" spans="1:23" s="67" customFormat="1" x14ac:dyDescent="0.2">
      <c r="H3" s="70" t="s">
        <v>31</v>
      </c>
      <c r="I3" s="71"/>
      <c r="M3" s="104" t="s">
        <v>26</v>
      </c>
      <c r="N3" s="72"/>
    </row>
    <row r="4" spans="1:23" s="67" customFormat="1" x14ac:dyDescent="0.2">
      <c r="G4" s="71"/>
      <c r="H4" s="68" t="s">
        <v>99</v>
      </c>
      <c r="I4" s="71"/>
      <c r="M4" s="72"/>
      <c r="N4" s="72"/>
    </row>
    <row r="5" spans="1:23" s="89" customFormat="1" x14ac:dyDescent="0.2">
      <c r="A5" s="67"/>
      <c r="B5" s="67"/>
      <c r="C5" s="67"/>
      <c r="D5" s="67"/>
      <c r="H5" s="67"/>
      <c r="M5" s="73" t="s">
        <v>18</v>
      </c>
      <c r="N5" s="9"/>
    </row>
    <row r="6" spans="1:23" s="67" customFormat="1" ht="12.75" customHeight="1" x14ac:dyDescent="0.2">
      <c r="A6" s="80"/>
      <c r="B6" s="80"/>
      <c r="C6" s="80"/>
      <c r="D6" s="80"/>
      <c r="G6" s="19"/>
      <c r="H6" s="66" t="str">
        <f>"Место проведения: "&amp;Место_проведения</f>
        <v>Место проведения: р.Кумир, Алтайский край</v>
      </c>
      <c r="I6" s="75"/>
      <c r="J6" s="69"/>
      <c r="K6" s="69"/>
      <c r="M6" s="21" t="str">
        <f>Главный_судья&amp;" _____________"</f>
        <v>А.В. Сергеев, ССВК, г. Барнаул _____________</v>
      </c>
      <c r="N6" s="83"/>
    </row>
    <row r="7" spans="1:23" s="67" customFormat="1" x14ac:dyDescent="0.2">
      <c r="A7" s="80"/>
      <c r="B7" s="80"/>
      <c r="C7" s="80"/>
      <c r="D7" s="80"/>
      <c r="G7" s="19"/>
      <c r="H7" s="66" t="str">
        <f>"Время проведения: "&amp;Время_проведения</f>
        <v>Время проведения: 10-14 июля 2013г.</v>
      </c>
      <c r="I7" s="76"/>
      <c r="J7" s="69"/>
      <c r="K7" s="69"/>
      <c r="M7" s="77" t="s">
        <v>143</v>
      </c>
      <c r="N7" s="66"/>
    </row>
    <row r="8" spans="1:23" s="83" customFormat="1" x14ac:dyDescent="0.2">
      <c r="A8" s="80"/>
      <c r="B8" s="80"/>
      <c r="C8" s="80"/>
      <c r="D8" s="80"/>
      <c r="E8" s="74"/>
      <c r="F8" s="80"/>
      <c r="G8" s="81"/>
      <c r="H8" s="81"/>
      <c r="I8" s="81"/>
      <c r="J8" s="82"/>
      <c r="K8" s="82"/>
      <c r="L8" s="82"/>
      <c r="M8" s="82"/>
      <c r="N8" s="82"/>
      <c r="O8" s="82"/>
    </row>
    <row r="9" spans="1:23" ht="13.5" thickBot="1" x14ac:dyDescent="0.25">
      <c r="C9" s="113" t="s">
        <v>117</v>
      </c>
      <c r="D9" s="113"/>
      <c r="H9" s="113" t="s">
        <v>118</v>
      </c>
      <c r="I9" s="113"/>
      <c r="M9" s="113" t="s">
        <v>119</v>
      </c>
      <c r="N9" s="113"/>
      <c r="O9" s="113"/>
      <c r="P9" s="113" t="s">
        <v>120</v>
      </c>
      <c r="S9" s="113" t="s">
        <v>121</v>
      </c>
      <c r="V9" s="113" t="s">
        <v>122</v>
      </c>
    </row>
    <row r="10" spans="1:23" x14ac:dyDescent="0.2">
      <c r="B10" s="114" t="s">
        <v>108</v>
      </c>
      <c r="C10" s="115" t="s">
        <v>8</v>
      </c>
      <c r="D10" s="116" t="s">
        <v>109</v>
      </c>
      <c r="G10" s="114" t="s">
        <v>108</v>
      </c>
      <c r="H10" s="115" t="s">
        <v>8</v>
      </c>
      <c r="I10" s="116" t="s">
        <v>109</v>
      </c>
      <c r="L10" s="114" t="s">
        <v>108</v>
      </c>
      <c r="M10" s="115" t="s">
        <v>8</v>
      </c>
      <c r="N10" s="116" t="s">
        <v>109</v>
      </c>
      <c r="O10" s="62"/>
      <c r="P10" s="61" t="s">
        <v>123</v>
      </c>
      <c r="Q10" s="61" t="s">
        <v>124</v>
      </c>
      <c r="S10" s="61" t="s">
        <v>123</v>
      </c>
      <c r="T10" s="61" t="s">
        <v>124</v>
      </c>
      <c r="V10" s="61" t="s">
        <v>123</v>
      </c>
      <c r="W10" s="61" t="s">
        <v>124</v>
      </c>
    </row>
    <row r="11" spans="1:23" x14ac:dyDescent="0.2">
      <c r="A11" s="111">
        <v>7</v>
      </c>
      <c r="B11" s="117">
        <f>VLOOKUP($A11,'[3]Результаты Квалификации'!$A$4:$Q$17,2)</f>
        <v>612</v>
      </c>
      <c r="C11" s="118" t="str">
        <f>VLOOKUP($A11,'[3]Результаты Квалификации'!$A$4:$Q$17,3)</f>
        <v>"Гренада" Томская область</v>
      </c>
      <c r="D11" s="119">
        <f>Q11-P11</f>
        <v>1.2559027777777898E-3</v>
      </c>
      <c r="F11" s="111">
        <v>4</v>
      </c>
      <c r="G11" s="117">
        <f>VLOOKUP($F11,$F$28:$I$35,2)</f>
        <v>44</v>
      </c>
      <c r="H11" s="118" t="str">
        <f>VLOOKUP($F11,$F$28:$I$35,3)</f>
        <v>"Юнион-Новосибирск" г. Новосибирск</v>
      </c>
      <c r="I11" s="119">
        <f>T11-S11</f>
        <v>1.2089120370370188E-3</v>
      </c>
      <c r="K11" s="111">
        <v>2</v>
      </c>
      <c r="L11" s="117">
        <f>VLOOKUP($K11,$F$39:$I$42,2)</f>
        <v>41</v>
      </c>
      <c r="M11" s="120" t="str">
        <f>VLOOKUP($K11,$F$39:$I$42,3)</f>
        <v>"Томск-Одиссей" Томская область-1</v>
      </c>
      <c r="N11" s="119">
        <f>W11-V11</f>
        <v>1.0770833333333396E-3</v>
      </c>
      <c r="O11" s="121"/>
      <c r="P11" s="112">
        <v>0.13541666666666666</v>
      </c>
      <c r="Q11" s="112">
        <v>0.13667256944444445</v>
      </c>
      <c r="S11" s="112">
        <v>0.1763888888888889</v>
      </c>
      <c r="T11" s="112">
        <v>0.17759780092592592</v>
      </c>
      <c r="V11" s="112">
        <v>0.20069444444444443</v>
      </c>
      <c r="W11" s="112">
        <v>0.20177152777777776</v>
      </c>
    </row>
    <row r="12" spans="1:23" ht="13.5" thickBot="1" x14ac:dyDescent="0.25">
      <c r="A12" s="111">
        <v>13</v>
      </c>
      <c r="B12" s="122">
        <f>VLOOKUP($A12,'[3]Результаты Квалификации'!$A$4:$Q$17,2)</f>
        <v>606</v>
      </c>
      <c r="C12" s="123" t="str">
        <f>VLOOKUP($A12,'[3]Результаты Квалификации'!$A$4:$Q$17,3)</f>
        <v>"Путешественники" КГБОУДОД "АКЦДЮТиК" г. Барнаул</v>
      </c>
      <c r="D12" s="124">
        <f>Q12-P12</f>
        <v>1.4246527777777851E-3</v>
      </c>
      <c r="F12" s="111">
        <v>8</v>
      </c>
      <c r="G12" s="122">
        <f>VLOOKUP($F12,$F$28:$I$35,2)</f>
        <v>607</v>
      </c>
      <c r="H12" s="123" t="str">
        <f>VLOOKUP($F12,$F$28:$I$35,3)</f>
        <v>"Эврика" Ярославская область-1</v>
      </c>
      <c r="I12" s="124">
        <f>T12-S12</f>
        <v>1.2431712962962804E-3</v>
      </c>
      <c r="K12" s="111">
        <v>4</v>
      </c>
      <c r="L12" s="122">
        <f>VLOOKUP($K12,$F$39:$I$42,2)</f>
        <v>44</v>
      </c>
      <c r="M12" s="125" t="str">
        <f>VLOOKUP($K12,$F$39:$I$42,3)</f>
        <v>"Юнион-Новосибирск" г. Новосибирск</v>
      </c>
      <c r="N12" s="124">
        <f>W12-V12</f>
        <v>1.1883101851852262E-3</v>
      </c>
      <c r="O12" s="121"/>
      <c r="P12" s="112">
        <v>0.13541666666666666</v>
      </c>
      <c r="Q12" s="112">
        <v>0.13684131944444444</v>
      </c>
      <c r="S12" s="112">
        <v>0.1763888888888889</v>
      </c>
      <c r="T12" s="112">
        <v>0.17763206018518518</v>
      </c>
      <c r="V12" s="112">
        <v>0.20069444444444443</v>
      </c>
      <c r="W12" s="112">
        <v>0.20188275462962965</v>
      </c>
    </row>
    <row r="13" spans="1:23" ht="13.5" thickBot="1" x14ac:dyDescent="0.25">
      <c r="C13" s="113" t="s">
        <v>120</v>
      </c>
      <c r="D13" s="113"/>
      <c r="H13" s="113" t="s">
        <v>121</v>
      </c>
      <c r="I13" s="113"/>
      <c r="M13" s="113" t="s">
        <v>122</v>
      </c>
      <c r="N13" s="113"/>
      <c r="O13" s="113"/>
      <c r="P13" s="113" t="s">
        <v>125</v>
      </c>
      <c r="S13" s="113" t="s">
        <v>126</v>
      </c>
      <c r="V13" s="113" t="s">
        <v>127</v>
      </c>
    </row>
    <row r="14" spans="1:23" x14ac:dyDescent="0.2">
      <c r="B14" s="114" t="s">
        <v>108</v>
      </c>
      <c r="C14" s="115" t="s">
        <v>8</v>
      </c>
      <c r="D14" s="116" t="s">
        <v>109</v>
      </c>
      <c r="G14" s="114" t="s">
        <v>108</v>
      </c>
      <c r="H14" s="115" t="s">
        <v>8</v>
      </c>
      <c r="I14" s="116" t="s">
        <v>109</v>
      </c>
      <c r="L14" s="114" t="s">
        <v>108</v>
      </c>
      <c r="M14" s="115" t="s">
        <v>8</v>
      </c>
      <c r="N14" s="116" t="s">
        <v>109</v>
      </c>
      <c r="O14" s="62"/>
      <c r="P14" s="61" t="s">
        <v>123</v>
      </c>
      <c r="Q14" s="61" t="s">
        <v>124</v>
      </c>
      <c r="S14" s="61" t="s">
        <v>123</v>
      </c>
      <c r="T14" s="61" t="s">
        <v>124</v>
      </c>
      <c r="V14" s="61" t="s">
        <v>123</v>
      </c>
      <c r="W14" s="61" t="s">
        <v>124</v>
      </c>
    </row>
    <row r="15" spans="1:23" x14ac:dyDescent="0.2">
      <c r="A15" s="111">
        <v>6</v>
      </c>
      <c r="B15" s="117">
        <f>VLOOKUP($A15,'[3]Результаты Квалификации'!$A$4:$Q$17,2)</f>
        <v>605</v>
      </c>
      <c r="C15" s="118" t="str">
        <f>VLOOKUP($A15,'[3]Результаты Квалификации'!$A$4:$Q$17,3)</f>
        <v>"Рафт ТТ" КГБОУ СПО "ТТТ" Тальменский р-н, Алтайский край</v>
      </c>
      <c r="D15" s="119">
        <f>Q15-P15</f>
        <v>1.2175925925926034E-3</v>
      </c>
      <c r="F15" s="111">
        <v>3</v>
      </c>
      <c r="G15" s="117">
        <f>VLOOKUP($F15,$F$28:$I$35,2)</f>
        <v>41</v>
      </c>
      <c r="H15" s="118" t="str">
        <f>VLOOKUP($F15,$F$28:$I$35,3)</f>
        <v>"Томск-Одиссей" Томская область-1</v>
      </c>
      <c r="I15" s="119">
        <f>T15-S15</f>
        <v>1.0752314814814756E-3</v>
      </c>
      <c r="K15" s="111">
        <v>1</v>
      </c>
      <c r="L15" s="117">
        <f>VLOOKUP($K15,$F$39:$I$42,2)</f>
        <v>609</v>
      </c>
      <c r="M15" s="120" t="str">
        <f>VLOOKUP($K15,$F$39:$I$42,3)</f>
        <v>"Алтай-Рафт" Республика Алтай</v>
      </c>
      <c r="N15" s="112">
        <f>W15-V15</f>
        <v>1.0461805555555259E-3</v>
      </c>
      <c r="O15" s="121"/>
      <c r="P15" s="112">
        <v>0.1423611111111111</v>
      </c>
      <c r="Q15" s="112">
        <v>0.14357870370370371</v>
      </c>
      <c r="S15" s="112">
        <v>0.17430555555555557</v>
      </c>
      <c r="T15" s="112">
        <v>0.17538078703703705</v>
      </c>
      <c r="V15" s="112">
        <v>0.20486111111111113</v>
      </c>
      <c r="W15" s="112">
        <v>0.20590729166666666</v>
      </c>
    </row>
    <row r="16" spans="1:23" ht="13.5" thickBot="1" x14ac:dyDescent="0.25">
      <c r="A16" s="111">
        <v>12</v>
      </c>
      <c r="B16" s="122">
        <f>VLOOKUP($A16,'[3]Результаты Квалификации'!$A$4:$Q$17,2)</f>
        <v>59</v>
      </c>
      <c r="C16" s="123" t="str">
        <f>VLOOKUP($A16,'[3]Результаты Квалификации'!$A$4:$Q$17,3)</f>
        <v>"Горизонт" КГБОУДОД "АКЦДЮТиК" Павловский р-н, Алтайский край</v>
      </c>
      <c r="D16" s="124">
        <f>Q16-P16</f>
        <v>1.3298611111111358E-3</v>
      </c>
      <c r="F16" s="111">
        <v>7</v>
      </c>
      <c r="G16" s="122">
        <f>VLOOKUP($F16,$F$28:$I$35,2)</f>
        <v>612</v>
      </c>
      <c r="H16" s="123" t="str">
        <f>VLOOKUP($F16,$F$28:$I$35,3)</f>
        <v>"Гренада" Томская область</v>
      </c>
      <c r="I16" s="124">
        <f>T16-S16</f>
        <v>1.3317129629629165E-3</v>
      </c>
      <c r="K16" s="111">
        <v>3</v>
      </c>
      <c r="L16" s="122">
        <f>VLOOKUP($K16,$F$39:$I$42,2)</f>
        <v>601</v>
      </c>
      <c r="M16" s="125" t="str">
        <f>VLOOKUP($K16,$F$39:$I$42,3)</f>
        <v>"Ризур" Рязанская область</v>
      </c>
      <c r="N16" s="112">
        <f>W16-V16</f>
        <v>1.1085648148148053E-3</v>
      </c>
      <c r="O16" s="121"/>
      <c r="P16" s="112">
        <v>0.1423611111111111</v>
      </c>
      <c r="Q16" s="112">
        <v>0.14369097222222224</v>
      </c>
      <c r="S16" s="112">
        <v>0.17430555555555557</v>
      </c>
      <c r="T16" s="112">
        <v>0.17563726851851849</v>
      </c>
      <c r="U16" s="111">
        <v>10</v>
      </c>
      <c r="V16" s="112">
        <v>0.20486111111111113</v>
      </c>
      <c r="W16" s="112">
        <v>0.20596967592592594</v>
      </c>
    </row>
    <row r="17" spans="1:23" ht="13.5" thickBot="1" x14ac:dyDescent="0.25">
      <c r="C17" s="113" t="s">
        <v>125</v>
      </c>
      <c r="D17" s="113"/>
      <c r="H17" s="113" t="s">
        <v>126</v>
      </c>
      <c r="I17" s="113"/>
      <c r="M17" s="113" t="s">
        <v>128</v>
      </c>
      <c r="P17" s="113" t="s">
        <v>129</v>
      </c>
      <c r="S17" s="113" t="s">
        <v>130</v>
      </c>
      <c r="V17" s="113" t="s">
        <v>128</v>
      </c>
    </row>
    <row r="18" spans="1:23" x14ac:dyDescent="0.2">
      <c r="B18" s="114" t="s">
        <v>108</v>
      </c>
      <c r="C18" s="115" t="s">
        <v>8</v>
      </c>
      <c r="D18" s="116" t="s">
        <v>109</v>
      </c>
      <c r="G18" s="114" t="s">
        <v>108</v>
      </c>
      <c r="H18" s="115" t="s">
        <v>8</v>
      </c>
      <c r="I18" s="116" t="s">
        <v>109</v>
      </c>
      <c r="L18" s="114" t="s">
        <v>108</v>
      </c>
      <c r="M18" s="115" t="s">
        <v>8</v>
      </c>
      <c r="N18" s="116" t="s">
        <v>109</v>
      </c>
      <c r="O18" s="62"/>
      <c r="P18" s="61" t="s">
        <v>123</v>
      </c>
      <c r="Q18" s="61" t="s">
        <v>124</v>
      </c>
      <c r="S18" s="61" t="s">
        <v>123</v>
      </c>
      <c r="T18" s="61" t="s">
        <v>124</v>
      </c>
      <c r="V18" s="61" t="s">
        <v>123</v>
      </c>
      <c r="W18" s="61" t="s">
        <v>124</v>
      </c>
    </row>
    <row r="19" spans="1:23" x14ac:dyDescent="0.2">
      <c r="A19" s="111">
        <v>5</v>
      </c>
      <c r="B19" s="117">
        <f>VLOOKUP($A19,'[3]Результаты Квалификации'!$A$4:$Q$17,2)</f>
        <v>44</v>
      </c>
      <c r="C19" s="118" t="str">
        <f>VLOOKUP($A19,'[3]Результаты Квалификации'!$A$4:$Q$17,3)</f>
        <v>"Юнион-Новосибирск" г. Новосибирск</v>
      </c>
      <c r="D19" s="119">
        <f>Q19-P19</f>
        <v>1.1915509259259327E-3</v>
      </c>
      <c r="F19" s="111">
        <v>2</v>
      </c>
      <c r="G19" s="117">
        <f>VLOOKUP($F19,$F$28:$I$35,2)</f>
        <v>601</v>
      </c>
      <c r="H19" s="118" t="str">
        <f>VLOOKUP($F19,$F$28:$I$35,3)</f>
        <v>"Ризур" Рязанская область</v>
      </c>
      <c r="I19" s="112">
        <f>T19-S19</f>
        <v>1.1263888888888851E-3</v>
      </c>
      <c r="L19" s="117">
        <v>601</v>
      </c>
      <c r="M19" s="118" t="s">
        <v>77</v>
      </c>
      <c r="N19" s="112">
        <f>W19-V19</f>
        <v>1.1270833333333341E-3</v>
      </c>
      <c r="O19" s="121"/>
      <c r="P19" s="112">
        <v>0.1451388888888889</v>
      </c>
      <c r="Q19" s="112">
        <v>0.14633043981481483</v>
      </c>
      <c r="S19" s="112">
        <v>0.17847222222222223</v>
      </c>
      <c r="T19" s="112">
        <v>0.17959861111111111</v>
      </c>
      <c r="V19" s="112">
        <v>0.22291666666666665</v>
      </c>
      <c r="W19" s="112">
        <v>0.22404374999999999</v>
      </c>
    </row>
    <row r="20" spans="1:23" ht="13.5" thickBot="1" x14ac:dyDescent="0.25">
      <c r="A20" s="111">
        <v>11</v>
      </c>
      <c r="B20" s="122">
        <f>VLOOKUP($A20,'[3]Результаты Квалификации'!$A$4:$Q$17,2)</f>
        <v>51</v>
      </c>
      <c r="C20" s="123" t="str">
        <f>VLOOKUP($A20,'[3]Результаты Квалификации'!$A$4:$Q$17,3)</f>
        <v>«Алые паруса», КГБОУДОД «АКЦДЮТиК» г. Барнаул</v>
      </c>
      <c r="D20" s="124">
        <f>Q20-P20</f>
        <v>1.3357638888888967E-3</v>
      </c>
      <c r="F20" s="111">
        <v>6</v>
      </c>
      <c r="G20" s="122">
        <f>VLOOKUP($F20,$F$28:$I$35,2)</f>
        <v>605</v>
      </c>
      <c r="H20" s="123" t="str">
        <f>VLOOKUP($F20,$F$28:$I$35,3)</f>
        <v>"Рафт ТТ" КГБОУ СПО "ТТТ" Тальменский р-н, Алтайский край</v>
      </c>
      <c r="I20" s="112">
        <f>T20-S20</f>
        <v>1.3415509259259162E-3</v>
      </c>
      <c r="L20" s="122">
        <v>44</v>
      </c>
      <c r="M20" s="125" t="s">
        <v>74</v>
      </c>
      <c r="N20" s="112">
        <f>W20-V20</f>
        <v>1.2206018518518824E-3</v>
      </c>
      <c r="O20" s="121"/>
      <c r="P20" s="112">
        <v>0.1451388888888889</v>
      </c>
      <c r="Q20" s="112">
        <v>0.1464746527777778</v>
      </c>
      <c r="S20" s="112">
        <v>0.17847222222222223</v>
      </c>
      <c r="T20" s="112">
        <v>0.17981377314814814</v>
      </c>
      <c r="U20" s="126">
        <v>10</v>
      </c>
      <c r="V20" s="112">
        <v>0.22291666666666665</v>
      </c>
      <c r="W20" s="112">
        <v>0.22413726851851853</v>
      </c>
    </row>
    <row r="21" spans="1:23" ht="13.5" thickBot="1" x14ac:dyDescent="0.25">
      <c r="C21" s="113" t="s">
        <v>129</v>
      </c>
      <c r="D21" s="113"/>
      <c r="H21" s="113" t="s">
        <v>130</v>
      </c>
      <c r="I21" s="113"/>
      <c r="M21" s="113" t="s">
        <v>131</v>
      </c>
      <c r="P21" s="113" t="s">
        <v>132</v>
      </c>
      <c r="S21" s="113" t="s">
        <v>133</v>
      </c>
      <c r="V21" s="113" t="s">
        <v>131</v>
      </c>
    </row>
    <row r="22" spans="1:23" x14ac:dyDescent="0.2">
      <c r="B22" s="114" t="s">
        <v>108</v>
      </c>
      <c r="C22" s="115" t="s">
        <v>8</v>
      </c>
      <c r="D22" s="116" t="s">
        <v>109</v>
      </c>
      <c r="G22" s="114" t="s">
        <v>108</v>
      </c>
      <c r="H22" s="115" t="s">
        <v>8</v>
      </c>
      <c r="I22" s="116" t="s">
        <v>109</v>
      </c>
      <c r="L22" s="114" t="s">
        <v>108</v>
      </c>
      <c r="M22" s="115" t="s">
        <v>8</v>
      </c>
      <c r="N22" s="116" t="s">
        <v>109</v>
      </c>
      <c r="O22" s="62"/>
      <c r="P22" s="61" t="s">
        <v>123</v>
      </c>
      <c r="Q22" s="61" t="s">
        <v>124</v>
      </c>
      <c r="S22" s="61" t="s">
        <v>123</v>
      </c>
      <c r="T22" s="61" t="s">
        <v>124</v>
      </c>
      <c r="V22" s="61" t="s">
        <v>123</v>
      </c>
      <c r="W22" s="61" t="s">
        <v>124</v>
      </c>
    </row>
    <row r="23" spans="1:23" x14ac:dyDescent="0.2">
      <c r="A23" s="111">
        <v>4</v>
      </c>
      <c r="B23" s="117">
        <f>VLOOKUP($A23,'[3]Результаты Квалификации'!$A$4:$Q$17,2)</f>
        <v>49</v>
      </c>
      <c r="C23" s="118" t="str">
        <f>VLOOKUP($A23,'[3]Результаты Квалификации'!$A$4:$Q$17,3)</f>
        <v>"Томск-Одиссей" Томская область-2</v>
      </c>
      <c r="D23" s="119">
        <f>Q23-P23</f>
        <v>1.1952546296296329E-3</v>
      </c>
      <c r="F23" s="111">
        <v>1</v>
      </c>
      <c r="G23" s="117">
        <f>VLOOKUP($F23,$F$28:$I$35,2)</f>
        <v>609</v>
      </c>
      <c r="H23" s="118" t="str">
        <f>VLOOKUP($F23,$F$28:$I$35,3)</f>
        <v>"Алтай-Рафт" Республика Алтай</v>
      </c>
      <c r="I23" s="112">
        <f>T23-S23</f>
        <v>1.0743055555555714E-3</v>
      </c>
      <c r="L23" s="117">
        <v>609</v>
      </c>
      <c r="M23" s="120" t="s">
        <v>82</v>
      </c>
      <c r="N23" s="112">
        <f>W23-V23</f>
        <v>1.0449074074074249E-3</v>
      </c>
      <c r="O23" s="121"/>
      <c r="P23" s="112">
        <v>0.14722222222222223</v>
      </c>
      <c r="Q23" s="112">
        <v>0.14841747685185186</v>
      </c>
      <c r="S23" s="112">
        <v>0.18958333333333333</v>
      </c>
      <c r="T23" s="112">
        <v>0.1906576388888889</v>
      </c>
      <c r="V23" s="112">
        <v>0.22500000000000001</v>
      </c>
      <c r="W23" s="112">
        <v>0.22604490740740743</v>
      </c>
    </row>
    <row r="24" spans="1:23" ht="13.5" thickBot="1" x14ac:dyDescent="0.25">
      <c r="A24" s="111">
        <v>10</v>
      </c>
      <c r="B24" s="122">
        <f>VLOOKUP($A24,'[3]Результаты Квалификации'!$A$4:$Q$17,2)</f>
        <v>610</v>
      </c>
      <c r="C24" s="123" t="str">
        <f>VLOOKUP($A24,'[3]Результаты Квалификации'!$A$4:$Q$17,3)</f>
        <v>"Эврика" Ярославская область-2</v>
      </c>
      <c r="D24" s="124">
        <f>Q24-P24</f>
        <v>1.2833333333333308E-3</v>
      </c>
      <c r="F24" s="111">
        <v>5</v>
      </c>
      <c r="G24" s="122">
        <f>VLOOKUP($F24,$F$28:$I$35,2)</f>
        <v>49</v>
      </c>
      <c r="H24" s="127" t="str">
        <f>VLOOKUP($F24,$F$28:$I$35,3)</f>
        <v>"Томск-Одиссей" Томская область-2</v>
      </c>
      <c r="I24" s="112">
        <f>T24-S24</f>
        <v>1.1927083333333199E-3</v>
      </c>
      <c r="L24" s="122">
        <v>41</v>
      </c>
      <c r="M24" s="123" t="s">
        <v>80</v>
      </c>
      <c r="N24" s="112">
        <f>W24-V24</f>
        <v>1.082870370370359E-3</v>
      </c>
      <c r="O24" s="121"/>
      <c r="P24" s="112">
        <v>0.14722222222222223</v>
      </c>
      <c r="Q24" s="112">
        <v>0.14850555555555556</v>
      </c>
      <c r="S24" s="112">
        <v>0.18958333333333333</v>
      </c>
      <c r="T24" s="112">
        <v>0.19077604166666665</v>
      </c>
      <c r="V24" s="112">
        <v>0.22500000000000001</v>
      </c>
      <c r="W24" s="112">
        <v>0.22608287037037036</v>
      </c>
    </row>
    <row r="25" spans="1:23" ht="13.5" thickBot="1" x14ac:dyDescent="0.25">
      <c r="C25" s="113" t="s">
        <v>132</v>
      </c>
      <c r="D25" s="113"/>
      <c r="P25" s="113" t="s">
        <v>134</v>
      </c>
    </row>
    <row r="26" spans="1:23" ht="13.5" thickBot="1" x14ac:dyDescent="0.25">
      <c r="B26" s="114" t="s">
        <v>108</v>
      </c>
      <c r="C26" s="115" t="s">
        <v>8</v>
      </c>
      <c r="D26" s="116" t="s">
        <v>109</v>
      </c>
      <c r="H26" s="113" t="s">
        <v>135</v>
      </c>
      <c r="I26" s="128"/>
      <c r="L26" s="129" t="s">
        <v>136</v>
      </c>
      <c r="M26" s="128"/>
      <c r="N26" s="128"/>
      <c r="O26" s="128"/>
      <c r="P26" s="61" t="s">
        <v>123</v>
      </c>
      <c r="Q26" s="61" t="s">
        <v>124</v>
      </c>
      <c r="S26" s="62"/>
      <c r="T26" s="62"/>
    </row>
    <row r="27" spans="1:23" x14ac:dyDescent="0.2">
      <c r="A27" s="111">
        <v>3</v>
      </c>
      <c r="B27" s="117">
        <f>VLOOKUP($A27,'[3]Результаты Квалификации'!$A$4:$Q$17,2)</f>
        <v>601</v>
      </c>
      <c r="C27" s="118" t="str">
        <f>VLOOKUP($A27,'[3]Результаты Квалификации'!$A$4:$Q$17,3)</f>
        <v>"Ризур" Рязанская область</v>
      </c>
      <c r="D27" s="119">
        <f>Q27-P27</f>
        <v>1.1049768518518466E-3</v>
      </c>
      <c r="G27" s="114" t="s">
        <v>108</v>
      </c>
      <c r="H27" s="115" t="s">
        <v>8</v>
      </c>
      <c r="I27" s="116" t="s">
        <v>109</v>
      </c>
      <c r="L27" s="114" t="s">
        <v>108</v>
      </c>
      <c r="M27" s="115" t="s">
        <v>8</v>
      </c>
      <c r="N27" s="116" t="s">
        <v>109</v>
      </c>
      <c r="O27" s="62"/>
      <c r="P27" s="112">
        <v>0.14930555555555555</v>
      </c>
      <c r="Q27" s="112">
        <v>0.1504105324074074</v>
      </c>
      <c r="S27" s="63"/>
      <c r="T27" s="63"/>
    </row>
    <row r="28" spans="1:23" ht="13.5" thickBot="1" x14ac:dyDescent="0.25">
      <c r="A28" s="111">
        <v>9</v>
      </c>
      <c r="B28" s="122">
        <f>VLOOKUP($A28,'[3]Результаты Квалификации'!$A$4:$Q$17,2)</f>
        <v>607</v>
      </c>
      <c r="C28" s="123" t="str">
        <f>VLOOKUP($A28,'[3]Результаты Квалификации'!$A$4:$Q$17,3)</f>
        <v>"Эврика" Ярославская область-1</v>
      </c>
      <c r="D28" s="124">
        <f>Q28-P28</f>
        <v>1.1793981481481586E-3</v>
      </c>
      <c r="F28" s="111">
        <v>1</v>
      </c>
      <c r="G28" s="117">
        <v>609</v>
      </c>
      <c r="H28" s="118" t="s">
        <v>82</v>
      </c>
      <c r="I28" s="119">
        <v>1.059490740740715E-3</v>
      </c>
      <c r="K28" s="111">
        <v>1</v>
      </c>
      <c r="L28" s="130">
        <v>609</v>
      </c>
      <c r="M28" s="131" t="s">
        <v>82</v>
      </c>
      <c r="N28" s="119">
        <v>1.0449074074074249E-3</v>
      </c>
      <c r="O28" s="121"/>
      <c r="P28" s="112">
        <v>0.14930555555555555</v>
      </c>
      <c r="Q28" s="112">
        <v>0.15048495370370371</v>
      </c>
      <c r="S28" s="63"/>
      <c r="T28" s="63"/>
    </row>
    <row r="29" spans="1:23" ht="13.5" thickBot="1" x14ac:dyDescent="0.25">
      <c r="C29" s="113" t="s">
        <v>134</v>
      </c>
      <c r="D29" s="113"/>
      <c r="F29" s="111">
        <v>2</v>
      </c>
      <c r="G29" s="117">
        <v>601</v>
      </c>
      <c r="H29" s="118" t="s">
        <v>77</v>
      </c>
      <c r="I29" s="119">
        <v>1.1049768518518466E-3</v>
      </c>
      <c r="K29" s="111">
        <v>2</v>
      </c>
      <c r="L29" s="130">
        <v>41</v>
      </c>
      <c r="M29" s="132" t="s">
        <v>80</v>
      </c>
      <c r="N29" s="119">
        <v>1.082870370370359E-3</v>
      </c>
      <c r="O29" s="121"/>
      <c r="P29" s="113" t="s">
        <v>137</v>
      </c>
      <c r="S29" s="64"/>
      <c r="T29" s="64"/>
    </row>
    <row r="30" spans="1:23" x14ac:dyDescent="0.2">
      <c r="B30" s="114" t="s">
        <v>108</v>
      </c>
      <c r="C30" s="115" t="s">
        <v>8</v>
      </c>
      <c r="D30" s="116" t="s">
        <v>109</v>
      </c>
      <c r="F30" s="111">
        <v>3</v>
      </c>
      <c r="G30" s="117">
        <v>41</v>
      </c>
      <c r="H30" s="118" t="s">
        <v>80</v>
      </c>
      <c r="I30" s="119">
        <v>1.1564814814815083E-3</v>
      </c>
      <c r="K30" s="111">
        <v>3</v>
      </c>
      <c r="L30" s="130">
        <v>601</v>
      </c>
      <c r="M30" s="132" t="s">
        <v>77</v>
      </c>
      <c r="N30" s="119">
        <v>1.1270833333333341E-3</v>
      </c>
      <c r="O30" s="121"/>
      <c r="P30" s="61" t="s">
        <v>123</v>
      </c>
      <c r="Q30" s="61" t="s">
        <v>124</v>
      </c>
      <c r="S30" s="133"/>
      <c r="T30" s="62"/>
    </row>
    <row r="31" spans="1:23" x14ac:dyDescent="0.2">
      <c r="A31" s="111">
        <v>2</v>
      </c>
      <c r="B31" s="117">
        <f>VLOOKUP($A31,'[3]Результаты Квалификации'!$A$4:$Q$17,2)</f>
        <v>41</v>
      </c>
      <c r="C31" s="118" t="str">
        <f>VLOOKUP($A31,'[3]Результаты Квалификации'!$A$4:$Q$17,3)</f>
        <v>"Томск-Одиссей" Томская область-1</v>
      </c>
      <c r="D31" s="119">
        <f>Q31-P31</f>
        <v>1.1564814814815083E-3</v>
      </c>
      <c r="F31" s="111">
        <v>4</v>
      </c>
      <c r="G31" s="117">
        <v>44</v>
      </c>
      <c r="H31" s="118" t="s">
        <v>74</v>
      </c>
      <c r="I31" s="119">
        <v>1.1915509259259327E-3</v>
      </c>
      <c r="K31" s="111">
        <v>4</v>
      </c>
      <c r="L31" s="130">
        <v>44</v>
      </c>
      <c r="M31" s="131" t="s">
        <v>74</v>
      </c>
      <c r="N31" s="119">
        <v>1.2206018518518824E-3</v>
      </c>
      <c r="O31" s="121"/>
      <c r="P31" s="112">
        <v>0.15138888888888888</v>
      </c>
      <c r="Q31" s="112">
        <v>0.15254537037037039</v>
      </c>
      <c r="S31" s="63"/>
      <c r="T31" s="63"/>
    </row>
    <row r="32" spans="1:23" ht="13.5" thickBot="1" x14ac:dyDescent="0.25">
      <c r="A32" s="111">
        <v>8</v>
      </c>
      <c r="B32" s="122">
        <f>VLOOKUP($A32,'[3]Результаты Квалификации'!$A$4:$Q$17,2)</f>
        <v>608</v>
      </c>
      <c r="C32" s="123" t="str">
        <f>VLOOKUP($A32,'[3]Результаты Квалификации'!$A$4:$Q$17,3)</f>
        <v>"TOUAREG" СДЮСШОР ГБОУ "Балтийский берег" г. Санкт-Петерберг</v>
      </c>
      <c r="D32" s="124">
        <f>Q32-P32</f>
        <v>1.2966435185185476E-3</v>
      </c>
      <c r="F32" s="111">
        <v>5</v>
      </c>
      <c r="G32" s="117">
        <v>49</v>
      </c>
      <c r="H32" s="118" t="s">
        <v>71</v>
      </c>
      <c r="I32" s="119">
        <v>1.1952546296296329E-3</v>
      </c>
      <c r="K32" s="111">
        <v>5</v>
      </c>
      <c r="L32" s="130">
        <v>49</v>
      </c>
      <c r="M32" s="132" t="s">
        <v>71</v>
      </c>
      <c r="N32" s="119">
        <v>1.1927083333333199E-3</v>
      </c>
      <c r="O32" s="121"/>
      <c r="P32" s="112">
        <v>0.15138888888888888</v>
      </c>
      <c r="Q32" s="112">
        <v>0.15268553240740743</v>
      </c>
      <c r="S32" s="63"/>
      <c r="T32" s="63"/>
    </row>
    <row r="33" spans="1:17" ht="13.5" thickBot="1" x14ac:dyDescent="0.25">
      <c r="C33" s="113" t="s">
        <v>137</v>
      </c>
      <c r="D33" s="113"/>
      <c r="F33" s="111">
        <v>6</v>
      </c>
      <c r="G33" s="117">
        <v>605</v>
      </c>
      <c r="H33" s="118" t="s">
        <v>63</v>
      </c>
      <c r="I33" s="119">
        <v>1.2175925925926034E-3</v>
      </c>
      <c r="K33" s="111">
        <v>6</v>
      </c>
      <c r="L33" s="130">
        <v>607</v>
      </c>
      <c r="M33" s="132" t="s">
        <v>69</v>
      </c>
      <c r="N33" s="119">
        <v>1.2431712962962804E-3</v>
      </c>
      <c r="O33" s="121"/>
      <c r="P33" s="113" t="s">
        <v>138</v>
      </c>
    </row>
    <row r="34" spans="1:17" x14ac:dyDescent="0.2">
      <c r="B34" s="114" t="s">
        <v>108</v>
      </c>
      <c r="C34" s="115" t="s">
        <v>8</v>
      </c>
      <c r="D34" s="116" t="s">
        <v>109</v>
      </c>
      <c r="F34" s="111">
        <v>7</v>
      </c>
      <c r="G34" s="117">
        <v>612</v>
      </c>
      <c r="H34" s="118" t="s">
        <v>66</v>
      </c>
      <c r="I34" s="119">
        <v>1.2559027777777898E-3</v>
      </c>
      <c r="K34" s="111">
        <v>7</v>
      </c>
      <c r="L34" s="130">
        <v>612</v>
      </c>
      <c r="M34" s="132" t="s">
        <v>66</v>
      </c>
      <c r="N34" s="119">
        <v>1.3317129629629165E-3</v>
      </c>
      <c r="O34" s="121"/>
      <c r="P34" s="61" t="s">
        <v>123</v>
      </c>
      <c r="Q34" s="61" t="s">
        <v>124</v>
      </c>
    </row>
    <row r="35" spans="1:17" ht="13.5" thickBot="1" x14ac:dyDescent="0.25">
      <c r="A35" s="111">
        <v>1</v>
      </c>
      <c r="B35" s="117">
        <f>VLOOKUP($A35,'[3]Результаты Квалификации'!$A$4:$Q$17,2)</f>
        <v>609</v>
      </c>
      <c r="C35" s="118" t="str">
        <f>VLOOKUP($A35,'[3]Результаты Квалификации'!$A$4:$Q$17,3)</f>
        <v>"Алтай-Рафт" Республика Алтай</v>
      </c>
      <c r="D35" s="119">
        <f>Q35-P35</f>
        <v>1.059490740740715E-3</v>
      </c>
      <c r="F35" s="111">
        <v>8</v>
      </c>
      <c r="G35" s="134">
        <v>607</v>
      </c>
      <c r="H35" s="135" t="s">
        <v>69</v>
      </c>
      <c r="I35" s="136">
        <v>1.1793981481481586E-3</v>
      </c>
      <c r="K35" s="111">
        <v>8</v>
      </c>
      <c r="L35" s="130">
        <v>605</v>
      </c>
      <c r="M35" s="132" t="s">
        <v>63</v>
      </c>
      <c r="N35" s="119">
        <v>1.3415509259259162E-3</v>
      </c>
      <c r="O35" s="121"/>
      <c r="P35" s="112">
        <v>0.15347222222222223</v>
      </c>
      <c r="Q35" s="112">
        <v>0.15453171296296295</v>
      </c>
    </row>
    <row r="36" spans="1:17" ht="13.5" thickBot="1" x14ac:dyDescent="0.25">
      <c r="B36" s="122"/>
      <c r="C36" s="123"/>
      <c r="D36" s="124"/>
      <c r="F36" s="64"/>
      <c r="G36" s="64"/>
      <c r="H36" s="64"/>
      <c r="I36" s="64"/>
      <c r="K36" s="111">
        <v>9</v>
      </c>
      <c r="L36" s="130">
        <v>610</v>
      </c>
      <c r="M36" s="132" t="s">
        <v>60</v>
      </c>
      <c r="N36" s="119">
        <v>1.2833333333333308E-3</v>
      </c>
      <c r="O36" s="121"/>
      <c r="P36" s="112"/>
      <c r="Q36" s="112"/>
    </row>
    <row r="37" spans="1:17" ht="13.5" thickBot="1" x14ac:dyDescent="0.25">
      <c r="C37" s="113"/>
      <c r="D37" s="113"/>
      <c r="F37" s="64"/>
      <c r="H37" s="113" t="s">
        <v>139</v>
      </c>
      <c r="I37" s="64"/>
      <c r="K37" s="111">
        <v>10</v>
      </c>
      <c r="L37" s="130">
        <v>608</v>
      </c>
      <c r="M37" s="132" t="s">
        <v>58</v>
      </c>
      <c r="N37" s="119">
        <v>1.2966435185185476E-3</v>
      </c>
      <c r="O37" s="121"/>
    </row>
    <row r="38" spans="1:17" x14ac:dyDescent="0.2">
      <c r="B38" s="62"/>
      <c r="C38" s="62"/>
      <c r="D38" s="62"/>
      <c r="F38" s="64"/>
      <c r="G38" s="114" t="s">
        <v>108</v>
      </c>
      <c r="H38" s="115" t="s">
        <v>8</v>
      </c>
      <c r="I38" s="116" t="s">
        <v>109</v>
      </c>
      <c r="K38" s="111">
        <v>11</v>
      </c>
      <c r="L38" s="130">
        <v>59</v>
      </c>
      <c r="M38" s="132" t="s">
        <v>96</v>
      </c>
      <c r="N38" s="119">
        <v>1.3298611111111358E-3</v>
      </c>
      <c r="O38" s="121"/>
    </row>
    <row r="39" spans="1:17" x14ac:dyDescent="0.2">
      <c r="B39" s="137"/>
      <c r="C39" s="64"/>
      <c r="D39" s="64"/>
      <c r="F39" s="111">
        <v>1</v>
      </c>
      <c r="G39" s="138">
        <v>609</v>
      </c>
      <c r="H39" s="139" t="s">
        <v>82</v>
      </c>
      <c r="I39" s="119">
        <v>1.0743055555555714E-3</v>
      </c>
      <c r="K39" s="111">
        <v>12</v>
      </c>
      <c r="L39" s="130">
        <v>51</v>
      </c>
      <c r="M39" s="132" t="s">
        <v>54</v>
      </c>
      <c r="N39" s="119">
        <v>1.3357638888888967E-3</v>
      </c>
      <c r="O39" s="121"/>
    </row>
    <row r="40" spans="1:17" ht="13.5" thickBot="1" x14ac:dyDescent="0.25">
      <c r="B40" s="137"/>
      <c r="C40" s="64"/>
      <c r="D40" s="64"/>
      <c r="F40" s="111">
        <v>2</v>
      </c>
      <c r="G40" s="117">
        <v>41</v>
      </c>
      <c r="H40" s="118" t="s">
        <v>80</v>
      </c>
      <c r="I40" s="119">
        <v>1.0752314814814756E-3</v>
      </c>
      <c r="K40" s="111">
        <v>13</v>
      </c>
      <c r="L40" s="140">
        <v>606</v>
      </c>
      <c r="M40" s="141" t="s">
        <v>49</v>
      </c>
      <c r="N40" s="124">
        <v>1.4246527777777851E-3</v>
      </c>
      <c r="O40" s="121"/>
    </row>
    <row r="41" spans="1:17" x14ac:dyDescent="0.2">
      <c r="F41" s="111">
        <v>3</v>
      </c>
      <c r="G41" s="117">
        <v>601</v>
      </c>
      <c r="H41" s="118" t="s">
        <v>77</v>
      </c>
      <c r="I41" s="119">
        <v>1.1263888888888851E-3</v>
      </c>
      <c r="L41" s="142"/>
      <c r="M41" s="143"/>
      <c r="N41" s="63"/>
      <c r="O41" s="121"/>
    </row>
    <row r="42" spans="1:17" ht="13.5" thickBot="1" x14ac:dyDescent="0.25">
      <c r="F42" s="111">
        <v>4</v>
      </c>
      <c r="G42" s="122">
        <v>44</v>
      </c>
      <c r="H42" s="123" t="s">
        <v>74</v>
      </c>
      <c r="I42" s="124">
        <v>1.2089120370370188E-3</v>
      </c>
      <c r="L42" s="142"/>
      <c r="M42" s="143"/>
      <c r="N42" s="63"/>
      <c r="O42" s="121"/>
    </row>
    <row r="43" spans="1:17" x14ac:dyDescent="0.2">
      <c r="L43" s="142"/>
      <c r="M43" s="143"/>
      <c r="N43" s="63"/>
      <c r="O43" s="121"/>
    </row>
    <row r="44" spans="1:17" s="89" customFormat="1" x14ac:dyDescent="0.2">
      <c r="C44" s="9" t="s">
        <v>102</v>
      </c>
    </row>
    <row r="45" spans="1:17" s="89" customFormat="1" x14ac:dyDescent="0.2">
      <c r="C45" s="21" t="str">
        <f>Главный_секретарь</f>
        <v>А.А. Костюкова, СС3К г.Барнаул</v>
      </c>
      <c r="F45" s="90"/>
    </row>
  </sheetData>
  <sheetProtection password="CC25" sheet="1" objects="1" scenarios="1" selectLockedCells="1" selectUnlockedCells="1"/>
  <printOptions horizontalCentered="1"/>
  <pageMargins left="0.39370078740157483" right="0.39370078740157483" top="0.39370078740157483" bottom="0.39370078740157483" header="0" footer="0"/>
  <pageSetup paperSize="9" scale="8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C38"/>
  <sheetViews>
    <sheetView zoomScaleNormal="100" workbookViewId="0">
      <selection activeCell="X37" sqref="X37"/>
    </sheetView>
  </sheetViews>
  <sheetFormatPr defaultRowHeight="12.75" x14ac:dyDescent="0.2"/>
  <cols>
    <col min="1" max="1" width="4.140625" style="67" customWidth="1"/>
    <col min="2" max="2" width="8.140625" style="67" customWidth="1"/>
    <col min="3" max="3" width="19.42578125" style="67" customWidth="1"/>
    <col min="4" max="4" width="15.85546875" style="67" customWidth="1"/>
    <col min="5" max="5" width="28.42578125" style="67" customWidth="1"/>
    <col min="6" max="6" width="5.140625" style="67" hidden="1" customWidth="1"/>
    <col min="7" max="7" width="6.5703125" style="67" hidden="1" customWidth="1"/>
    <col min="8" max="8" width="11.85546875" style="67" customWidth="1"/>
    <col min="9" max="9" width="11" style="67" customWidth="1"/>
    <col min="10" max="10" width="9.7109375" style="67" customWidth="1"/>
    <col min="11" max="11" width="7.85546875" style="67" hidden="1" customWidth="1"/>
    <col min="12" max="17" width="4" style="67" customWidth="1"/>
    <col min="18" max="23" width="4.7109375" style="67" customWidth="1"/>
    <col min="24" max="24" width="8.5703125" style="67" bestFit="1" customWidth="1"/>
    <col min="25" max="26" width="9.7109375" style="67" bestFit="1" customWidth="1"/>
    <col min="27" max="27" width="6.42578125" style="67" hidden="1" customWidth="1"/>
    <col min="28" max="28" width="7.42578125" style="67" customWidth="1"/>
    <col min="29" max="29" width="8.5703125" style="67" customWidth="1"/>
    <col min="30" max="16384" width="9.140625" style="67"/>
  </cols>
  <sheetData>
    <row r="1" spans="1:29" x14ac:dyDescent="0.2">
      <c r="E1" s="20" t="str">
        <f>Название_мероприятия</f>
        <v>Первенство России по рафтингу</v>
      </c>
      <c r="J1" s="69"/>
      <c r="K1" s="69"/>
      <c r="L1" s="69"/>
      <c r="M1" s="69"/>
      <c r="N1" s="69"/>
      <c r="O1" s="69"/>
    </row>
    <row r="2" spans="1:29" x14ac:dyDescent="0.2">
      <c r="E2" s="70" t="s">
        <v>22</v>
      </c>
      <c r="H2" s="71"/>
      <c r="I2" s="71"/>
    </row>
    <row r="3" spans="1:29" x14ac:dyDescent="0.2">
      <c r="E3" s="70" t="s">
        <v>28</v>
      </c>
      <c r="H3" s="71"/>
      <c r="I3" s="71"/>
      <c r="M3" s="106"/>
      <c r="X3" s="155" t="s">
        <v>26</v>
      </c>
      <c r="Y3" s="155"/>
    </row>
    <row r="4" spans="1:29" x14ac:dyDescent="0.2">
      <c r="E4" s="68" t="s">
        <v>99</v>
      </c>
      <c r="G4" s="71"/>
      <c r="H4" s="71"/>
      <c r="I4" s="71"/>
      <c r="M4" s="72"/>
      <c r="X4" s="72"/>
      <c r="Y4" s="72"/>
    </row>
    <row r="5" spans="1:29" s="89" customFormat="1" x14ac:dyDescent="0.2">
      <c r="A5" s="67"/>
      <c r="B5" s="67"/>
      <c r="C5" s="67"/>
      <c r="D5" s="67"/>
      <c r="E5" s="67"/>
      <c r="M5" s="73"/>
      <c r="X5" s="73" t="s">
        <v>18</v>
      </c>
      <c r="Y5" s="9"/>
    </row>
    <row r="6" spans="1:29" ht="12.75" customHeight="1" x14ac:dyDescent="0.2">
      <c r="A6" s="80"/>
      <c r="B6" s="80"/>
      <c r="C6" s="80"/>
      <c r="D6" s="80"/>
      <c r="E6" s="66" t="str">
        <f>"Место проведения: "&amp;Место_проведения</f>
        <v>Место проведения: р.Кумир, Алтайский край</v>
      </c>
      <c r="G6" s="19"/>
      <c r="H6" s="75"/>
      <c r="I6" s="75"/>
      <c r="J6" s="69"/>
      <c r="K6" s="69"/>
      <c r="M6" s="89"/>
      <c r="X6" s="21" t="str">
        <f>Главный_судья&amp;" _____________"</f>
        <v>А.В. Сергеев, ССВК, г. Барнаул _____________</v>
      </c>
      <c r="Y6" s="83"/>
    </row>
    <row r="7" spans="1:29" x14ac:dyDescent="0.2">
      <c r="A7" s="80"/>
      <c r="B7" s="80"/>
      <c r="C7" s="80"/>
      <c r="D7" s="80"/>
      <c r="E7" s="66" t="str">
        <f>"Время проведения: "&amp;Время_проведения</f>
        <v>Время проведения: 10-14 июля 2013г.</v>
      </c>
      <c r="G7" s="19"/>
      <c r="H7" s="76"/>
      <c r="I7" s="76"/>
      <c r="J7" s="69"/>
      <c r="K7" s="69"/>
      <c r="M7" s="77"/>
      <c r="X7" s="77" t="s">
        <v>101</v>
      </c>
      <c r="Y7" s="66"/>
    </row>
    <row r="8" spans="1:29" ht="38.25" x14ac:dyDescent="0.2">
      <c r="A8" s="34" t="s">
        <v>44</v>
      </c>
      <c r="B8" s="34" t="s">
        <v>7</v>
      </c>
      <c r="C8" s="34" t="s">
        <v>92</v>
      </c>
      <c r="D8" s="34" t="s">
        <v>45</v>
      </c>
      <c r="E8" s="34" t="s">
        <v>46</v>
      </c>
      <c r="F8" s="103" t="s">
        <v>47</v>
      </c>
      <c r="G8" s="34" t="s">
        <v>48</v>
      </c>
      <c r="H8" s="5" t="s">
        <v>10</v>
      </c>
      <c r="I8" s="5" t="s">
        <v>11</v>
      </c>
      <c r="J8" s="5" t="s">
        <v>12</v>
      </c>
      <c r="K8" s="5" t="s">
        <v>20</v>
      </c>
      <c r="L8" s="5" t="s">
        <v>0</v>
      </c>
      <c r="M8" s="5" t="s">
        <v>1</v>
      </c>
      <c r="N8" s="5" t="s">
        <v>2</v>
      </c>
      <c r="O8" s="5" t="s">
        <v>3</v>
      </c>
      <c r="P8" s="5" t="s">
        <v>4</v>
      </c>
      <c r="Q8" s="5" t="s">
        <v>5</v>
      </c>
      <c r="R8" s="5" t="s">
        <v>6</v>
      </c>
      <c r="S8" s="5" t="s">
        <v>85</v>
      </c>
      <c r="T8" s="5" t="s">
        <v>86</v>
      </c>
      <c r="U8" s="5" t="s">
        <v>87</v>
      </c>
      <c r="V8" s="5" t="s">
        <v>89</v>
      </c>
      <c r="W8" s="5" t="s">
        <v>90</v>
      </c>
      <c r="X8" s="5" t="s">
        <v>13</v>
      </c>
      <c r="Y8" s="5" t="s">
        <v>14</v>
      </c>
      <c r="Z8" s="5" t="s">
        <v>15</v>
      </c>
      <c r="AA8" s="6" t="s">
        <v>16</v>
      </c>
      <c r="AB8" s="6" t="s">
        <v>17</v>
      </c>
      <c r="AC8" s="6" t="s">
        <v>33</v>
      </c>
    </row>
    <row r="9" spans="1:29" ht="26.25" customHeight="1" x14ac:dyDescent="0.2">
      <c r="A9" s="169">
        <v>1</v>
      </c>
      <c r="B9" s="171">
        <v>41</v>
      </c>
      <c r="C9" s="169" t="s">
        <v>80</v>
      </c>
      <c r="D9" s="169" t="s">
        <v>72</v>
      </c>
      <c r="E9" s="173" t="s">
        <v>81</v>
      </c>
      <c r="F9" s="175" t="s">
        <v>52</v>
      </c>
      <c r="G9" s="169" t="s">
        <v>53</v>
      </c>
      <c r="H9" s="84">
        <v>3.4027777777777775E-2</v>
      </c>
      <c r="I9" s="84">
        <v>3.5618518518518515E-2</v>
      </c>
      <c r="J9" s="107">
        <f>I9-H9</f>
        <v>1.5907407407407398E-3</v>
      </c>
      <c r="K9" s="108"/>
      <c r="L9" s="108">
        <v>0</v>
      </c>
      <c r="M9" s="108">
        <v>0</v>
      </c>
      <c r="N9" s="108">
        <v>0</v>
      </c>
      <c r="O9" s="108">
        <v>5</v>
      </c>
      <c r="P9" s="108">
        <v>0</v>
      </c>
      <c r="Q9" s="108">
        <v>0</v>
      </c>
      <c r="R9" s="108">
        <v>0</v>
      </c>
      <c r="S9" s="108">
        <v>5</v>
      </c>
      <c r="T9" s="108">
        <v>5</v>
      </c>
      <c r="U9" s="108">
        <v>5</v>
      </c>
      <c r="V9" s="108">
        <v>0</v>
      </c>
      <c r="W9" s="108">
        <v>5</v>
      </c>
      <c r="X9" s="109">
        <f t="shared" ref="X9:X34" si="0">SUM(K9:W9)</f>
        <v>25</v>
      </c>
      <c r="Y9" s="107">
        <f>J9+TIME(,,X9)</f>
        <v>1.8800925925925916E-3</v>
      </c>
      <c r="Z9" s="160">
        <f>IF(MIN(Y9,Y10)=0,MAX(Y9,Y10),MIN(Y9,Y10))</f>
        <v>1.8260416666666718E-3</v>
      </c>
      <c r="AA9" s="161" t="e">
        <f>RANK(Z9,$Z$31:$Z$34,1)</f>
        <v>#N/A</v>
      </c>
      <c r="AB9" s="168">
        <v>1</v>
      </c>
      <c r="AC9" s="159">
        <f>IF(ISBLANK(AB9),0,300-15*(AB9-1))</f>
        <v>300</v>
      </c>
    </row>
    <row r="10" spans="1:29" ht="26.25" customHeight="1" x14ac:dyDescent="0.2">
      <c r="A10" s="170"/>
      <c r="B10" s="172"/>
      <c r="C10" s="170"/>
      <c r="D10" s="170"/>
      <c r="E10" s="174"/>
      <c r="F10" s="176"/>
      <c r="G10" s="170"/>
      <c r="H10" s="84">
        <v>6.25E-2</v>
      </c>
      <c r="I10" s="84">
        <v>6.4210300925925931E-2</v>
      </c>
      <c r="J10" s="107">
        <f>I10-H10</f>
        <v>1.7103009259259311E-3</v>
      </c>
      <c r="K10" s="108"/>
      <c r="L10" s="108">
        <v>0</v>
      </c>
      <c r="M10" s="108">
        <v>0</v>
      </c>
      <c r="N10" s="108">
        <v>0</v>
      </c>
      <c r="O10" s="108">
        <v>5</v>
      </c>
      <c r="P10" s="108">
        <v>0</v>
      </c>
      <c r="Q10" s="108">
        <v>0</v>
      </c>
      <c r="R10" s="108">
        <v>0</v>
      </c>
      <c r="S10" s="108">
        <v>0</v>
      </c>
      <c r="T10" s="108">
        <v>5</v>
      </c>
      <c r="U10" s="108">
        <v>0</v>
      </c>
      <c r="V10" s="108">
        <v>0</v>
      </c>
      <c r="W10" s="108">
        <v>0</v>
      </c>
      <c r="X10" s="109">
        <f t="shared" si="0"/>
        <v>10</v>
      </c>
      <c r="Y10" s="107">
        <f>J10+TIME(,,X10)</f>
        <v>1.8260416666666718E-3</v>
      </c>
      <c r="Z10" s="160"/>
      <c r="AA10" s="161"/>
      <c r="AB10" s="168"/>
      <c r="AC10" s="159"/>
    </row>
    <row r="11" spans="1:29" ht="26.25" customHeight="1" x14ac:dyDescent="0.2">
      <c r="A11" s="169">
        <v>2</v>
      </c>
      <c r="B11" s="171">
        <v>609</v>
      </c>
      <c r="C11" s="169" t="s">
        <v>82</v>
      </c>
      <c r="D11" s="169" t="s">
        <v>83</v>
      </c>
      <c r="E11" s="173" t="s">
        <v>84</v>
      </c>
      <c r="F11" s="175" t="s">
        <v>52</v>
      </c>
      <c r="G11" s="169" t="s">
        <v>53</v>
      </c>
      <c r="H11" s="84">
        <v>3.6111111111111115E-2</v>
      </c>
      <c r="I11" s="84">
        <v>3.7687731481481482E-2</v>
      </c>
      <c r="J11" s="107">
        <f>I11-H11</f>
        <v>1.5766203703703671E-3</v>
      </c>
      <c r="K11" s="108"/>
      <c r="L11" s="108">
        <v>0</v>
      </c>
      <c r="M11" s="108">
        <v>0</v>
      </c>
      <c r="N11" s="108">
        <v>0</v>
      </c>
      <c r="O11" s="108">
        <v>5</v>
      </c>
      <c r="P11" s="108">
        <v>5</v>
      </c>
      <c r="Q11" s="108">
        <v>0</v>
      </c>
      <c r="R11" s="108">
        <v>0</v>
      </c>
      <c r="S11" s="108">
        <v>5</v>
      </c>
      <c r="T11" s="108">
        <v>50</v>
      </c>
      <c r="U11" s="108">
        <v>50</v>
      </c>
      <c r="V11" s="108">
        <v>50</v>
      </c>
      <c r="W11" s="108">
        <v>5</v>
      </c>
      <c r="X11" s="109">
        <f t="shared" si="0"/>
        <v>170</v>
      </c>
      <c r="Y11" s="107">
        <f>J11+TIME(,,X11)</f>
        <v>3.5442129629629599E-3</v>
      </c>
      <c r="Z11" s="160">
        <f>IF(MIN(Y11,Y12)=0,MAX(Y11,Y12),MIN(Y11,Y12))</f>
        <v>1.8702546296296147E-3</v>
      </c>
      <c r="AA11" s="161" t="e">
        <f>RANK(Z11,$Z$31:$Z$34,1)</f>
        <v>#N/A</v>
      </c>
      <c r="AB11" s="168">
        <v>2</v>
      </c>
      <c r="AC11" s="159">
        <f>IF(ISBLANK(AB11),0,300-15*(AB11-1))</f>
        <v>285</v>
      </c>
    </row>
    <row r="12" spans="1:29" ht="26.25" customHeight="1" x14ac:dyDescent="0.2">
      <c r="A12" s="170"/>
      <c r="B12" s="172"/>
      <c r="C12" s="170"/>
      <c r="D12" s="170"/>
      <c r="E12" s="174"/>
      <c r="F12" s="176"/>
      <c r="G12" s="170"/>
      <c r="H12" s="84">
        <v>6.458333333333334E-2</v>
      </c>
      <c r="I12" s="84">
        <v>6.6279976851851843E-2</v>
      </c>
      <c r="J12" s="107">
        <f>I12-H12</f>
        <v>1.6966435185185036E-3</v>
      </c>
      <c r="K12" s="108"/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5</v>
      </c>
      <c r="U12" s="108">
        <v>5</v>
      </c>
      <c r="V12" s="108">
        <v>0</v>
      </c>
      <c r="W12" s="108">
        <v>5</v>
      </c>
      <c r="X12" s="109">
        <f t="shared" si="0"/>
        <v>15</v>
      </c>
      <c r="Y12" s="107">
        <f>J12+TIME(,,X12)</f>
        <v>1.8702546296296147E-3</v>
      </c>
      <c r="Z12" s="160"/>
      <c r="AA12" s="161"/>
      <c r="AB12" s="168"/>
      <c r="AC12" s="159"/>
    </row>
    <row r="13" spans="1:29" ht="26.25" customHeight="1" x14ac:dyDescent="0.2">
      <c r="A13" s="169">
        <v>3</v>
      </c>
      <c r="B13" s="171">
        <v>601</v>
      </c>
      <c r="C13" s="169" t="s">
        <v>77</v>
      </c>
      <c r="D13" s="169" t="s">
        <v>78</v>
      </c>
      <c r="E13" s="173" t="s">
        <v>79</v>
      </c>
      <c r="F13" s="147" t="s">
        <v>52</v>
      </c>
      <c r="G13" s="146" t="s">
        <v>53</v>
      </c>
      <c r="H13" s="84">
        <v>3.1944444444444449E-2</v>
      </c>
      <c r="I13" s="84">
        <v>3.3832407407407401E-2</v>
      </c>
      <c r="J13" s="107">
        <f>I13-H13</f>
        <v>1.8879629629629524E-3</v>
      </c>
      <c r="K13" s="108"/>
      <c r="L13" s="108">
        <v>0</v>
      </c>
      <c r="M13" s="108">
        <v>5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5</v>
      </c>
      <c r="U13" s="108">
        <v>0</v>
      </c>
      <c r="V13" s="108">
        <v>0</v>
      </c>
      <c r="W13" s="108">
        <v>5</v>
      </c>
      <c r="X13" s="109">
        <f t="shared" si="0"/>
        <v>15</v>
      </c>
      <c r="Y13" s="107">
        <f>J13+TIME(,,X13)</f>
        <v>2.0615740740740633E-3</v>
      </c>
      <c r="Z13" s="144">
        <f>IF(MIN(Y13,Y14)=0,MAX(Y13,Y14),MIN(Y13,Y14))</f>
        <v>2.0615740740740633E-3</v>
      </c>
      <c r="AA13" s="145" t="e">
        <f>RANK(Z13,$Z$31:$Z$34,1)</f>
        <v>#N/A</v>
      </c>
      <c r="AB13" s="110">
        <v>3</v>
      </c>
      <c r="AC13" s="5">
        <f>IF(ISBLANK(AB13),0,300-15*(AB13-1))</f>
        <v>270</v>
      </c>
    </row>
    <row r="14" spans="1:29" ht="26.25" customHeight="1" x14ac:dyDescent="0.2">
      <c r="A14" s="170"/>
      <c r="B14" s="172"/>
      <c r="C14" s="170"/>
      <c r="D14" s="170"/>
      <c r="E14" s="174"/>
      <c r="F14" s="148"/>
      <c r="G14" s="30"/>
      <c r="H14" s="84">
        <v>6.0416666666666667E-2</v>
      </c>
      <c r="I14" s="84" t="s">
        <v>91</v>
      </c>
      <c r="J14" s="107"/>
      <c r="K14" s="108"/>
      <c r="L14" s="108">
        <v>5</v>
      </c>
      <c r="M14" s="108">
        <v>50</v>
      </c>
      <c r="N14" s="108">
        <v>0</v>
      </c>
      <c r="O14" s="108">
        <v>0</v>
      </c>
      <c r="P14" s="108">
        <v>0</v>
      </c>
      <c r="Q14" s="108">
        <v>0</v>
      </c>
      <c r="R14" s="108">
        <v>5</v>
      </c>
      <c r="S14" s="108">
        <v>5</v>
      </c>
      <c r="T14" s="108">
        <v>50</v>
      </c>
      <c r="U14" s="108">
        <v>50</v>
      </c>
      <c r="V14" s="108">
        <v>50</v>
      </c>
      <c r="W14" s="108">
        <v>50</v>
      </c>
      <c r="X14" s="109">
        <f t="shared" si="0"/>
        <v>265</v>
      </c>
      <c r="Y14" s="107"/>
      <c r="Z14" s="144"/>
      <c r="AA14" s="145"/>
      <c r="AB14" s="110"/>
      <c r="AC14" s="5"/>
    </row>
    <row r="15" spans="1:29" ht="26.25" customHeight="1" x14ac:dyDescent="0.2">
      <c r="A15" s="169">
        <v>4</v>
      </c>
      <c r="B15" s="171">
        <v>49</v>
      </c>
      <c r="C15" s="169" t="s">
        <v>71</v>
      </c>
      <c r="D15" s="169" t="s">
        <v>72</v>
      </c>
      <c r="E15" s="173" t="s">
        <v>73</v>
      </c>
      <c r="F15" s="175" t="s">
        <v>52</v>
      </c>
      <c r="G15" s="169" t="s">
        <v>53</v>
      </c>
      <c r="H15" s="84">
        <v>2.7777777777777776E-2</v>
      </c>
      <c r="I15" s="84">
        <v>3.0101157407407406E-2</v>
      </c>
      <c r="J15" s="107">
        <f t="shared" ref="J15:J34" si="1">I15-H15</f>
        <v>2.3233796296296301E-3</v>
      </c>
      <c r="K15" s="108"/>
      <c r="L15" s="108">
        <v>0</v>
      </c>
      <c r="M15" s="108">
        <v>5</v>
      </c>
      <c r="N15" s="108">
        <v>0</v>
      </c>
      <c r="O15" s="108">
        <v>5</v>
      </c>
      <c r="P15" s="108">
        <v>5</v>
      </c>
      <c r="Q15" s="108">
        <v>0</v>
      </c>
      <c r="R15" s="108">
        <v>0</v>
      </c>
      <c r="S15" s="108">
        <v>0</v>
      </c>
      <c r="T15" s="108">
        <v>50</v>
      </c>
      <c r="U15" s="108">
        <v>5</v>
      </c>
      <c r="V15" s="108">
        <v>0</v>
      </c>
      <c r="W15" s="108">
        <v>50</v>
      </c>
      <c r="X15" s="109">
        <f t="shared" si="0"/>
        <v>120</v>
      </c>
      <c r="Y15" s="107">
        <f t="shared" ref="Y15:Y34" si="2">J15+TIME(,,X15)</f>
        <v>3.7122685185185193E-3</v>
      </c>
      <c r="Z15" s="160">
        <f>IF(MIN(Y15,Y16)=0,MAX(Y15,Y16),MIN(Y15,Y16))</f>
        <v>2.4530092592592594E-3</v>
      </c>
      <c r="AA15" s="161" t="e">
        <f>RANK(Z15,$Z$31:$Z$34,1)</f>
        <v>#N/A</v>
      </c>
      <c r="AB15" s="168">
        <v>4</v>
      </c>
      <c r="AC15" s="159">
        <f>IF(ISBLANK(AB15),0,300-15*(AB15-1))</f>
        <v>255</v>
      </c>
    </row>
    <row r="16" spans="1:29" ht="26.25" customHeight="1" x14ac:dyDescent="0.2">
      <c r="A16" s="170"/>
      <c r="B16" s="172"/>
      <c r="C16" s="170"/>
      <c r="D16" s="170"/>
      <c r="E16" s="174"/>
      <c r="F16" s="176"/>
      <c r="G16" s="170"/>
      <c r="H16" s="84">
        <v>5.6250000000000001E-2</v>
      </c>
      <c r="I16" s="84">
        <v>5.852939814814815E-2</v>
      </c>
      <c r="J16" s="107">
        <f t="shared" si="1"/>
        <v>2.2793981481481485E-3</v>
      </c>
      <c r="K16" s="108"/>
      <c r="L16" s="108">
        <v>5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5</v>
      </c>
      <c r="U16" s="108">
        <v>0</v>
      </c>
      <c r="V16" s="108">
        <v>0</v>
      </c>
      <c r="W16" s="108">
        <v>5</v>
      </c>
      <c r="X16" s="109">
        <f t="shared" si="0"/>
        <v>15</v>
      </c>
      <c r="Y16" s="107">
        <f t="shared" si="2"/>
        <v>2.4530092592592594E-3</v>
      </c>
      <c r="Z16" s="160"/>
      <c r="AA16" s="161"/>
      <c r="AB16" s="168"/>
      <c r="AC16" s="159"/>
    </row>
    <row r="17" spans="1:29" ht="26.25" customHeight="1" x14ac:dyDescent="0.2">
      <c r="A17" s="169">
        <v>5</v>
      </c>
      <c r="B17" s="171">
        <v>44</v>
      </c>
      <c r="C17" s="169" t="s">
        <v>74</v>
      </c>
      <c r="D17" s="169" t="s">
        <v>75</v>
      </c>
      <c r="E17" s="173" t="s">
        <v>76</v>
      </c>
      <c r="F17" s="175" t="s">
        <v>52</v>
      </c>
      <c r="G17" s="169" t="s">
        <v>53</v>
      </c>
      <c r="H17" s="84">
        <v>2.9861111111111113E-2</v>
      </c>
      <c r="I17" s="84">
        <v>3.1420833333333335E-2</v>
      </c>
      <c r="J17" s="107">
        <f t="shared" si="1"/>
        <v>1.5597222222222228E-3</v>
      </c>
      <c r="K17" s="108"/>
      <c r="L17" s="108">
        <v>0</v>
      </c>
      <c r="M17" s="108">
        <v>0</v>
      </c>
      <c r="N17" s="108">
        <v>0</v>
      </c>
      <c r="O17" s="108">
        <v>5</v>
      </c>
      <c r="P17" s="108">
        <v>50</v>
      </c>
      <c r="Q17" s="108">
        <v>50</v>
      </c>
      <c r="R17" s="108">
        <v>0</v>
      </c>
      <c r="S17" s="108">
        <v>50</v>
      </c>
      <c r="T17" s="108">
        <v>50</v>
      </c>
      <c r="U17" s="108">
        <v>50</v>
      </c>
      <c r="V17" s="108">
        <v>50</v>
      </c>
      <c r="W17" s="108">
        <v>50</v>
      </c>
      <c r="X17" s="109">
        <f t="shared" si="0"/>
        <v>355</v>
      </c>
      <c r="Y17" s="107">
        <f t="shared" si="2"/>
        <v>5.6685185185185198E-3</v>
      </c>
      <c r="Z17" s="160">
        <f>IF(MIN(Y17,Y18)=0,MAX(Y17,Y18),MIN(Y17,Y18))</f>
        <v>3.0150462962963004E-3</v>
      </c>
      <c r="AA17" s="161" t="e">
        <f>RANK(Z17,$Z$31:$Z$34,1)</f>
        <v>#N/A</v>
      </c>
      <c r="AB17" s="168">
        <v>5</v>
      </c>
      <c r="AC17" s="159">
        <f>IF(ISBLANK(AB17),0,300-15*(AB17-1))</f>
        <v>240</v>
      </c>
    </row>
    <row r="18" spans="1:29" ht="26.25" customHeight="1" x14ac:dyDescent="0.2">
      <c r="A18" s="170"/>
      <c r="B18" s="172"/>
      <c r="C18" s="170"/>
      <c r="D18" s="170"/>
      <c r="E18" s="174"/>
      <c r="F18" s="176"/>
      <c r="G18" s="170"/>
      <c r="H18" s="84">
        <v>5.8333333333333327E-2</v>
      </c>
      <c r="I18" s="84">
        <v>6.0075231481481479E-2</v>
      </c>
      <c r="J18" s="107">
        <f t="shared" si="1"/>
        <v>1.7418981481481521E-3</v>
      </c>
      <c r="K18" s="108"/>
      <c r="L18" s="108">
        <v>0</v>
      </c>
      <c r="M18" s="108">
        <v>0</v>
      </c>
      <c r="N18" s="108">
        <v>0</v>
      </c>
      <c r="O18" s="108">
        <v>0</v>
      </c>
      <c r="P18" s="108">
        <v>5</v>
      </c>
      <c r="Q18" s="108">
        <v>0</v>
      </c>
      <c r="R18" s="108">
        <v>0</v>
      </c>
      <c r="S18" s="108">
        <v>0</v>
      </c>
      <c r="T18" s="108">
        <v>50</v>
      </c>
      <c r="U18" s="108">
        <v>50</v>
      </c>
      <c r="V18" s="108">
        <v>0</v>
      </c>
      <c r="W18" s="108">
        <v>5</v>
      </c>
      <c r="X18" s="109">
        <f t="shared" si="0"/>
        <v>110</v>
      </c>
      <c r="Y18" s="107">
        <f t="shared" si="2"/>
        <v>3.0150462962963004E-3</v>
      </c>
      <c r="Z18" s="160"/>
      <c r="AA18" s="161"/>
      <c r="AB18" s="168"/>
      <c r="AC18" s="159"/>
    </row>
    <row r="19" spans="1:29" ht="30" customHeight="1" x14ac:dyDescent="0.2">
      <c r="A19" s="169">
        <v>6</v>
      </c>
      <c r="B19" s="171">
        <v>607</v>
      </c>
      <c r="C19" s="169" t="s">
        <v>69</v>
      </c>
      <c r="D19" s="169" t="s">
        <v>61</v>
      </c>
      <c r="E19" s="173" t="s">
        <v>70</v>
      </c>
      <c r="F19" s="175" t="s">
        <v>52</v>
      </c>
      <c r="G19" s="169" t="s">
        <v>53</v>
      </c>
      <c r="H19" s="84">
        <v>2.5694444444444447E-2</v>
      </c>
      <c r="I19" s="84">
        <v>2.738784722222222E-2</v>
      </c>
      <c r="J19" s="107">
        <f t="shared" si="1"/>
        <v>1.6934027777777728E-3</v>
      </c>
      <c r="K19" s="108"/>
      <c r="L19" s="108">
        <v>5</v>
      </c>
      <c r="M19" s="108">
        <v>5</v>
      </c>
      <c r="N19" s="108">
        <v>0</v>
      </c>
      <c r="O19" s="108">
        <v>50</v>
      </c>
      <c r="P19" s="108">
        <v>0</v>
      </c>
      <c r="Q19" s="108">
        <v>50</v>
      </c>
      <c r="R19" s="108">
        <v>50</v>
      </c>
      <c r="S19" s="108">
        <v>50</v>
      </c>
      <c r="T19" s="108">
        <v>50</v>
      </c>
      <c r="U19" s="108">
        <v>50</v>
      </c>
      <c r="V19" s="108">
        <v>50</v>
      </c>
      <c r="W19" s="108">
        <v>5</v>
      </c>
      <c r="X19" s="109">
        <f t="shared" si="0"/>
        <v>365</v>
      </c>
      <c r="Y19" s="107">
        <f t="shared" si="2"/>
        <v>5.9179398148148099E-3</v>
      </c>
      <c r="Z19" s="160">
        <f>IF(MIN(Y19,Y20)=0,MAX(Y19,Y20),MIN(Y19,Y20))</f>
        <v>3.0416666666666708E-3</v>
      </c>
      <c r="AA19" s="161" t="e">
        <f>RANK(Z19,$Z$31:$Z$34,1)</f>
        <v>#N/A</v>
      </c>
      <c r="AB19" s="168">
        <v>6</v>
      </c>
      <c r="AC19" s="159">
        <f>IF(ISBLANK(AB19),0,300-15*(AB19-1))</f>
        <v>225</v>
      </c>
    </row>
    <row r="20" spans="1:29" ht="30" customHeight="1" x14ac:dyDescent="0.2">
      <c r="A20" s="170"/>
      <c r="B20" s="172"/>
      <c r="C20" s="170"/>
      <c r="D20" s="170"/>
      <c r="E20" s="174"/>
      <c r="F20" s="176"/>
      <c r="G20" s="170"/>
      <c r="H20" s="84">
        <v>5.4166666666666669E-2</v>
      </c>
      <c r="I20" s="84">
        <v>5.6108796296296302E-2</v>
      </c>
      <c r="J20" s="107">
        <f t="shared" si="1"/>
        <v>1.9421296296296339E-3</v>
      </c>
      <c r="K20" s="108"/>
      <c r="L20" s="108">
        <v>5</v>
      </c>
      <c r="M20" s="108">
        <v>5</v>
      </c>
      <c r="N20" s="108">
        <v>0</v>
      </c>
      <c r="O20" s="108">
        <v>50</v>
      </c>
      <c r="P20" s="108">
        <v>0</v>
      </c>
      <c r="Q20" s="108">
        <v>5</v>
      </c>
      <c r="R20" s="108">
        <v>5</v>
      </c>
      <c r="S20" s="108">
        <v>5</v>
      </c>
      <c r="T20" s="108">
        <v>5</v>
      </c>
      <c r="U20" s="108">
        <v>5</v>
      </c>
      <c r="V20" s="108">
        <v>5</v>
      </c>
      <c r="W20" s="108">
        <v>5</v>
      </c>
      <c r="X20" s="109">
        <f t="shared" si="0"/>
        <v>95</v>
      </c>
      <c r="Y20" s="107">
        <f t="shared" si="2"/>
        <v>3.0416666666666708E-3</v>
      </c>
      <c r="Z20" s="160"/>
      <c r="AA20" s="161"/>
      <c r="AB20" s="168"/>
      <c r="AC20" s="159"/>
    </row>
    <row r="21" spans="1:29" ht="26.25" customHeight="1" x14ac:dyDescent="0.2">
      <c r="A21" s="169">
        <v>7</v>
      </c>
      <c r="B21" s="171">
        <v>605</v>
      </c>
      <c r="C21" s="169" t="s">
        <v>63</v>
      </c>
      <c r="D21" s="169" t="s">
        <v>64</v>
      </c>
      <c r="E21" s="173" t="s">
        <v>65</v>
      </c>
      <c r="F21" s="175" t="s">
        <v>52</v>
      </c>
      <c r="G21" s="169" t="s">
        <v>53</v>
      </c>
      <c r="H21" s="84">
        <v>2.1527777777777781E-2</v>
      </c>
      <c r="I21" s="84">
        <v>2.3349652777777775E-2</v>
      </c>
      <c r="J21" s="107">
        <f t="shared" si="1"/>
        <v>1.8218749999999936E-3</v>
      </c>
      <c r="K21" s="108"/>
      <c r="L21" s="108">
        <v>5</v>
      </c>
      <c r="M21" s="108">
        <v>50</v>
      </c>
      <c r="N21" s="108">
        <v>5</v>
      </c>
      <c r="O21" s="108">
        <v>5</v>
      </c>
      <c r="P21" s="108">
        <v>0</v>
      </c>
      <c r="Q21" s="108">
        <v>5</v>
      </c>
      <c r="R21" s="108">
        <v>0</v>
      </c>
      <c r="S21" s="108">
        <v>5</v>
      </c>
      <c r="T21" s="108">
        <v>50</v>
      </c>
      <c r="U21" s="108">
        <v>50</v>
      </c>
      <c r="V21" s="108">
        <v>50</v>
      </c>
      <c r="W21" s="108">
        <v>50</v>
      </c>
      <c r="X21" s="109">
        <f t="shared" si="0"/>
        <v>275</v>
      </c>
      <c r="Y21" s="107">
        <f t="shared" si="2"/>
        <v>5.0047453703703643E-3</v>
      </c>
      <c r="Z21" s="160">
        <f>IF(MIN(Y21,Y22)=0,MAX(Y21,Y22),MIN(Y21,Y22))</f>
        <v>3.5262731481481577E-3</v>
      </c>
      <c r="AA21" s="161" t="e">
        <f>RANK(Z21,$Z$31:$Z$34,1)</f>
        <v>#N/A</v>
      </c>
      <c r="AB21" s="168">
        <v>7</v>
      </c>
      <c r="AC21" s="159">
        <f>IF(ISBLANK(AB21),0,300-15*(AB21-1))</f>
        <v>210</v>
      </c>
    </row>
    <row r="22" spans="1:29" ht="26.25" customHeight="1" x14ac:dyDescent="0.2">
      <c r="A22" s="170"/>
      <c r="B22" s="172"/>
      <c r="C22" s="170"/>
      <c r="D22" s="170"/>
      <c r="E22" s="174"/>
      <c r="F22" s="176"/>
      <c r="G22" s="170"/>
      <c r="H22" s="84">
        <v>4.9999999999999996E-2</v>
      </c>
      <c r="I22" s="84">
        <v>5.2079513888888894E-2</v>
      </c>
      <c r="J22" s="107">
        <f t="shared" si="1"/>
        <v>2.0795138888888981E-3</v>
      </c>
      <c r="K22" s="108"/>
      <c r="L22" s="108">
        <v>0</v>
      </c>
      <c r="M22" s="108">
        <v>0</v>
      </c>
      <c r="N22" s="108">
        <v>5</v>
      </c>
      <c r="O22" s="108">
        <v>0</v>
      </c>
      <c r="P22" s="108">
        <v>5</v>
      </c>
      <c r="Q22" s="108">
        <v>0</v>
      </c>
      <c r="R22" s="108">
        <v>5</v>
      </c>
      <c r="S22" s="108">
        <v>50</v>
      </c>
      <c r="T22" s="108">
        <v>50</v>
      </c>
      <c r="U22" s="108">
        <v>5</v>
      </c>
      <c r="V22" s="108">
        <v>0</v>
      </c>
      <c r="W22" s="108">
        <v>5</v>
      </c>
      <c r="X22" s="109">
        <f t="shared" si="0"/>
        <v>125</v>
      </c>
      <c r="Y22" s="107">
        <f t="shared" si="2"/>
        <v>3.5262731481481577E-3</v>
      </c>
      <c r="Z22" s="160"/>
      <c r="AA22" s="161"/>
      <c r="AB22" s="168"/>
      <c r="AC22" s="159"/>
    </row>
    <row r="23" spans="1:29" ht="26.25" customHeight="1" x14ac:dyDescent="0.2">
      <c r="A23" s="169">
        <v>8</v>
      </c>
      <c r="B23" s="171">
        <v>608</v>
      </c>
      <c r="C23" s="169" t="s">
        <v>58</v>
      </c>
      <c r="D23" s="169" t="s">
        <v>141</v>
      </c>
      <c r="E23" s="173" t="s">
        <v>59</v>
      </c>
      <c r="F23" s="175" t="s">
        <v>52</v>
      </c>
      <c r="G23" s="169" t="s">
        <v>53</v>
      </c>
      <c r="H23" s="84">
        <v>1.7361111111111112E-2</v>
      </c>
      <c r="I23" s="84">
        <v>1.8922569444444443E-2</v>
      </c>
      <c r="J23" s="107">
        <f t="shared" si="1"/>
        <v>1.5614583333333314E-3</v>
      </c>
      <c r="K23" s="108"/>
      <c r="L23" s="108">
        <v>5</v>
      </c>
      <c r="M23" s="108">
        <v>5</v>
      </c>
      <c r="N23" s="108">
        <v>0</v>
      </c>
      <c r="O23" s="108">
        <v>50</v>
      </c>
      <c r="P23" s="108">
        <v>0</v>
      </c>
      <c r="Q23" s="108">
        <v>0</v>
      </c>
      <c r="R23" s="108">
        <v>5</v>
      </c>
      <c r="S23" s="108">
        <v>50</v>
      </c>
      <c r="T23" s="108">
        <v>50</v>
      </c>
      <c r="U23" s="108">
        <v>50</v>
      </c>
      <c r="V23" s="108">
        <v>50</v>
      </c>
      <c r="W23" s="108">
        <v>5</v>
      </c>
      <c r="X23" s="109">
        <f t="shared" si="0"/>
        <v>270</v>
      </c>
      <c r="Y23" s="107">
        <f t="shared" si="2"/>
        <v>4.6864583333333307E-3</v>
      </c>
      <c r="Z23" s="160">
        <f>IF(MIN(Y23,Y24)=0,MAX(Y23,Y24),MIN(Y23,Y24))</f>
        <v>4.1180555555555528E-3</v>
      </c>
      <c r="AA23" s="161" t="e">
        <f>RANK(Z23,$Z$31:$Z$34,1)</f>
        <v>#N/A</v>
      </c>
      <c r="AB23" s="168">
        <v>8</v>
      </c>
      <c r="AC23" s="159">
        <f>IF(ISBLANK(AB23),0,300-15*(AB23-1))</f>
        <v>195</v>
      </c>
    </row>
    <row r="24" spans="1:29" ht="26.25" customHeight="1" x14ac:dyDescent="0.2">
      <c r="A24" s="170"/>
      <c r="B24" s="172"/>
      <c r="C24" s="170"/>
      <c r="D24" s="170"/>
      <c r="E24" s="174"/>
      <c r="F24" s="176"/>
      <c r="G24" s="170"/>
      <c r="H24" s="84">
        <v>4.5833333333333337E-2</v>
      </c>
      <c r="I24" s="84">
        <v>4.7462962962962964E-2</v>
      </c>
      <c r="J24" s="107">
        <f t="shared" si="1"/>
        <v>1.6296296296296267E-3</v>
      </c>
      <c r="K24" s="108"/>
      <c r="L24" s="108">
        <v>5</v>
      </c>
      <c r="M24" s="108">
        <v>0</v>
      </c>
      <c r="N24" s="108">
        <v>0</v>
      </c>
      <c r="O24" s="108">
        <v>50</v>
      </c>
      <c r="P24" s="108">
        <v>50</v>
      </c>
      <c r="Q24" s="108">
        <v>0</v>
      </c>
      <c r="R24" s="108">
        <v>0</v>
      </c>
      <c r="S24" s="108">
        <v>50</v>
      </c>
      <c r="T24" s="108">
        <v>0</v>
      </c>
      <c r="U24" s="108">
        <v>50</v>
      </c>
      <c r="V24" s="108">
        <v>5</v>
      </c>
      <c r="W24" s="108">
        <v>5</v>
      </c>
      <c r="X24" s="109">
        <f t="shared" si="0"/>
        <v>215</v>
      </c>
      <c r="Y24" s="107">
        <f t="shared" si="2"/>
        <v>4.1180555555555528E-3</v>
      </c>
      <c r="Z24" s="160"/>
      <c r="AA24" s="161"/>
      <c r="AB24" s="168"/>
      <c r="AC24" s="159"/>
    </row>
    <row r="25" spans="1:29" ht="30" customHeight="1" x14ac:dyDescent="0.2">
      <c r="A25" s="169">
        <v>9</v>
      </c>
      <c r="B25" s="171">
        <v>59</v>
      </c>
      <c r="C25" s="169" t="s">
        <v>96</v>
      </c>
      <c r="D25" s="169" t="s">
        <v>56</v>
      </c>
      <c r="E25" s="173" t="s">
        <v>57</v>
      </c>
      <c r="F25" s="175" t="s">
        <v>52</v>
      </c>
      <c r="G25" s="169" t="s">
        <v>53</v>
      </c>
      <c r="H25" s="84">
        <v>1.5277777777777777E-2</v>
      </c>
      <c r="I25" s="84">
        <v>1.721921296296296E-2</v>
      </c>
      <c r="J25" s="107">
        <f t="shared" si="1"/>
        <v>1.9414351851851832E-3</v>
      </c>
      <c r="K25" s="108"/>
      <c r="L25" s="108">
        <v>5</v>
      </c>
      <c r="M25" s="108">
        <v>50</v>
      </c>
      <c r="N25" s="108">
        <v>50</v>
      </c>
      <c r="O25" s="108">
        <v>50</v>
      </c>
      <c r="P25" s="108">
        <v>50</v>
      </c>
      <c r="Q25" s="108">
        <v>50</v>
      </c>
      <c r="R25" s="108">
        <v>5</v>
      </c>
      <c r="S25" s="108">
        <v>5</v>
      </c>
      <c r="T25" s="108">
        <v>50</v>
      </c>
      <c r="U25" s="108">
        <v>50</v>
      </c>
      <c r="V25" s="108">
        <v>50</v>
      </c>
      <c r="W25" s="108">
        <v>5</v>
      </c>
      <c r="X25" s="109">
        <f t="shared" si="0"/>
        <v>420</v>
      </c>
      <c r="Y25" s="107">
        <f t="shared" si="2"/>
        <v>6.8025462962962944E-3</v>
      </c>
      <c r="Z25" s="160">
        <f>IF(MIN(Y25,Y26)=0,MAX(Y25,Y26),MIN(Y25,Y26))</f>
        <v>4.8471064814814818E-3</v>
      </c>
      <c r="AA25" s="161" t="e">
        <f>RANK(Z25,$Z$31:$Z$34,1)</f>
        <v>#N/A</v>
      </c>
      <c r="AB25" s="168">
        <v>9</v>
      </c>
      <c r="AC25" s="159">
        <f>IF(ISBLANK(AB25),0,300-15*(AB25-1))</f>
        <v>180</v>
      </c>
    </row>
    <row r="26" spans="1:29" ht="30" customHeight="1" x14ac:dyDescent="0.2">
      <c r="A26" s="170"/>
      <c r="B26" s="172"/>
      <c r="C26" s="170"/>
      <c r="D26" s="170"/>
      <c r="E26" s="174"/>
      <c r="F26" s="176"/>
      <c r="G26" s="170"/>
      <c r="H26" s="84">
        <v>4.3750000000000004E-2</v>
      </c>
      <c r="I26" s="84">
        <v>4.5935069444444449E-2</v>
      </c>
      <c r="J26" s="107">
        <f t="shared" si="1"/>
        <v>2.1850694444444443E-3</v>
      </c>
      <c r="K26" s="108"/>
      <c r="L26" s="108">
        <v>5</v>
      </c>
      <c r="M26" s="108">
        <v>5</v>
      </c>
      <c r="N26" s="108">
        <v>5</v>
      </c>
      <c r="O26" s="108">
        <v>50</v>
      </c>
      <c r="P26" s="108">
        <v>5</v>
      </c>
      <c r="Q26" s="108">
        <v>0</v>
      </c>
      <c r="R26" s="108">
        <v>0</v>
      </c>
      <c r="S26" s="108">
        <v>5</v>
      </c>
      <c r="T26" s="108">
        <v>50</v>
      </c>
      <c r="U26" s="108">
        <v>50</v>
      </c>
      <c r="V26" s="108">
        <v>50</v>
      </c>
      <c r="W26" s="108">
        <v>5</v>
      </c>
      <c r="X26" s="109">
        <f t="shared" si="0"/>
        <v>230</v>
      </c>
      <c r="Y26" s="107">
        <f t="shared" si="2"/>
        <v>4.8471064814814818E-3</v>
      </c>
      <c r="Z26" s="160"/>
      <c r="AA26" s="161"/>
      <c r="AB26" s="168"/>
      <c r="AC26" s="159"/>
    </row>
    <row r="27" spans="1:29" ht="26.25" customHeight="1" x14ac:dyDescent="0.2">
      <c r="A27" s="169">
        <v>10</v>
      </c>
      <c r="B27" s="171">
        <v>610</v>
      </c>
      <c r="C27" s="169" t="s">
        <v>60</v>
      </c>
      <c r="D27" s="169" t="s">
        <v>61</v>
      </c>
      <c r="E27" s="173" t="s">
        <v>62</v>
      </c>
      <c r="F27" s="175" t="s">
        <v>52</v>
      </c>
      <c r="G27" s="169" t="s">
        <v>53</v>
      </c>
      <c r="H27" s="84">
        <v>1.9444444444444445E-2</v>
      </c>
      <c r="I27" s="84">
        <v>2.0537268518518521E-2</v>
      </c>
      <c r="J27" s="107">
        <f t="shared" si="1"/>
        <v>1.0928240740740759E-3</v>
      </c>
      <c r="K27" s="108"/>
      <c r="L27" s="108">
        <v>50</v>
      </c>
      <c r="M27" s="108">
        <v>5</v>
      </c>
      <c r="N27" s="108">
        <v>50</v>
      </c>
      <c r="O27" s="108">
        <v>50</v>
      </c>
      <c r="P27" s="108">
        <v>50</v>
      </c>
      <c r="Q27" s="108">
        <v>5</v>
      </c>
      <c r="R27" s="108">
        <v>5</v>
      </c>
      <c r="S27" s="108">
        <v>50</v>
      </c>
      <c r="T27" s="108">
        <v>50</v>
      </c>
      <c r="U27" s="108">
        <v>50</v>
      </c>
      <c r="V27" s="108">
        <v>50</v>
      </c>
      <c r="W27" s="108">
        <v>5</v>
      </c>
      <c r="X27" s="109">
        <f t="shared" si="0"/>
        <v>420</v>
      </c>
      <c r="Y27" s="107">
        <f t="shared" si="2"/>
        <v>5.9539351851851871E-3</v>
      </c>
      <c r="Z27" s="160">
        <f>IF(MIN(Y27,Y28)=0,MAX(Y27,Y28),MIN(Y27,Y28))</f>
        <v>5.3039351851851841E-3</v>
      </c>
      <c r="AA27" s="161" t="e">
        <f>RANK(Z27,$Z$31:$Z$34,1)</f>
        <v>#N/A</v>
      </c>
      <c r="AB27" s="168">
        <v>10</v>
      </c>
      <c r="AC27" s="159">
        <f>IF(ISBLANK(AB27),0,300-15*(AB27-1))</f>
        <v>165</v>
      </c>
    </row>
    <row r="28" spans="1:29" ht="26.25" customHeight="1" x14ac:dyDescent="0.2">
      <c r="A28" s="170"/>
      <c r="B28" s="172"/>
      <c r="C28" s="170"/>
      <c r="D28" s="170"/>
      <c r="E28" s="174"/>
      <c r="F28" s="176"/>
      <c r="G28" s="170"/>
      <c r="H28" s="84">
        <v>4.7916666666666663E-2</v>
      </c>
      <c r="I28" s="84">
        <v>4.9516898148148143E-2</v>
      </c>
      <c r="J28" s="107">
        <f t="shared" si="1"/>
        <v>1.6002314814814803E-3</v>
      </c>
      <c r="K28" s="108"/>
      <c r="L28" s="108">
        <v>0</v>
      </c>
      <c r="M28" s="108">
        <v>5</v>
      </c>
      <c r="N28" s="108">
        <v>5</v>
      </c>
      <c r="O28" s="108">
        <v>5</v>
      </c>
      <c r="P28" s="108">
        <v>50</v>
      </c>
      <c r="Q28" s="108">
        <v>50</v>
      </c>
      <c r="R28" s="108">
        <v>0</v>
      </c>
      <c r="S28" s="108">
        <v>50</v>
      </c>
      <c r="T28" s="108">
        <v>50</v>
      </c>
      <c r="U28" s="108">
        <v>50</v>
      </c>
      <c r="V28" s="108">
        <v>50</v>
      </c>
      <c r="W28" s="108">
        <v>5</v>
      </c>
      <c r="X28" s="109">
        <f t="shared" si="0"/>
        <v>320</v>
      </c>
      <c r="Y28" s="107">
        <f t="shared" si="2"/>
        <v>5.3039351851851841E-3</v>
      </c>
      <c r="Z28" s="160"/>
      <c r="AA28" s="161"/>
      <c r="AB28" s="168"/>
      <c r="AC28" s="159"/>
    </row>
    <row r="29" spans="1:29" ht="29.25" customHeight="1" x14ac:dyDescent="0.2">
      <c r="A29" s="169">
        <v>11</v>
      </c>
      <c r="B29" s="171">
        <v>612</v>
      </c>
      <c r="C29" s="169" t="s">
        <v>66</v>
      </c>
      <c r="D29" s="169" t="s">
        <v>67</v>
      </c>
      <c r="E29" s="173" t="s">
        <v>68</v>
      </c>
      <c r="F29" s="175" t="s">
        <v>52</v>
      </c>
      <c r="G29" s="169" t="s">
        <v>53</v>
      </c>
      <c r="H29" s="84">
        <v>2.361111111111111E-2</v>
      </c>
      <c r="I29" s="84">
        <v>2.4961111111111114E-2</v>
      </c>
      <c r="J29" s="107">
        <f t="shared" si="1"/>
        <v>1.350000000000004E-3</v>
      </c>
      <c r="K29" s="108"/>
      <c r="L29" s="108">
        <v>50</v>
      </c>
      <c r="M29" s="108">
        <v>50</v>
      </c>
      <c r="N29" s="108">
        <v>50</v>
      </c>
      <c r="O29" s="108">
        <v>50</v>
      </c>
      <c r="P29" s="108">
        <v>50</v>
      </c>
      <c r="Q29" s="108">
        <v>50</v>
      </c>
      <c r="R29" s="108">
        <v>5</v>
      </c>
      <c r="S29" s="108">
        <v>50</v>
      </c>
      <c r="T29" s="108">
        <v>50</v>
      </c>
      <c r="U29" s="108">
        <v>50</v>
      </c>
      <c r="V29" s="108">
        <v>50</v>
      </c>
      <c r="W29" s="108">
        <v>5</v>
      </c>
      <c r="X29" s="109">
        <f t="shared" si="0"/>
        <v>510</v>
      </c>
      <c r="Y29" s="107">
        <f t="shared" si="2"/>
        <v>7.2527777777777816E-3</v>
      </c>
      <c r="Z29" s="160">
        <f>IF(MIN(Y29,Y30)=0,MAX(Y29,Y30),MIN(Y29,Y30))</f>
        <v>5.5472222222222164E-3</v>
      </c>
      <c r="AA29" s="161" t="e">
        <f>RANK(Z29,$Z$31:$Z$34,1)</f>
        <v>#N/A</v>
      </c>
      <c r="AB29" s="168">
        <v>11</v>
      </c>
      <c r="AC29" s="159">
        <f>IF(ISBLANK(AB29),0,300-15*(AB29-1))</f>
        <v>150</v>
      </c>
    </row>
    <row r="30" spans="1:29" ht="29.25" customHeight="1" x14ac:dyDescent="0.2">
      <c r="A30" s="170"/>
      <c r="B30" s="172"/>
      <c r="C30" s="170"/>
      <c r="D30" s="170"/>
      <c r="E30" s="174"/>
      <c r="F30" s="176"/>
      <c r="G30" s="170"/>
      <c r="H30" s="84">
        <v>5.2083333333333336E-2</v>
      </c>
      <c r="I30" s="84">
        <v>5.3521759259259255E-2</v>
      </c>
      <c r="J30" s="107">
        <f t="shared" si="1"/>
        <v>1.4384259259259194E-3</v>
      </c>
      <c r="K30" s="108"/>
      <c r="L30" s="108">
        <v>0</v>
      </c>
      <c r="M30" s="108">
        <v>0</v>
      </c>
      <c r="N30" s="108">
        <v>0</v>
      </c>
      <c r="O30" s="108">
        <v>50</v>
      </c>
      <c r="P30" s="108">
        <v>5</v>
      </c>
      <c r="Q30" s="108">
        <v>50</v>
      </c>
      <c r="R30" s="108">
        <v>0</v>
      </c>
      <c r="S30" s="108">
        <v>50</v>
      </c>
      <c r="T30" s="108">
        <v>50</v>
      </c>
      <c r="U30" s="108">
        <v>50</v>
      </c>
      <c r="V30" s="108">
        <v>50</v>
      </c>
      <c r="W30" s="108">
        <v>50</v>
      </c>
      <c r="X30" s="109">
        <f t="shared" si="0"/>
        <v>355</v>
      </c>
      <c r="Y30" s="107">
        <f t="shared" si="2"/>
        <v>5.5472222222222164E-3</v>
      </c>
      <c r="Z30" s="160"/>
      <c r="AA30" s="161"/>
      <c r="AB30" s="168"/>
      <c r="AC30" s="159"/>
    </row>
    <row r="31" spans="1:29" ht="26.25" customHeight="1" x14ac:dyDescent="0.2">
      <c r="A31" s="169">
        <v>12</v>
      </c>
      <c r="B31" s="171">
        <v>606</v>
      </c>
      <c r="C31" s="169" t="s">
        <v>49</v>
      </c>
      <c r="D31" s="169" t="s">
        <v>50</v>
      </c>
      <c r="E31" s="173" t="s">
        <v>51</v>
      </c>
      <c r="F31" s="175" t="s">
        <v>52</v>
      </c>
      <c r="G31" s="169" t="s">
        <v>53</v>
      </c>
      <c r="H31" s="84">
        <v>1.1111111111111112E-2</v>
      </c>
      <c r="I31" s="84">
        <v>1.2116666666666666E-2</v>
      </c>
      <c r="J31" s="107">
        <f t="shared" si="1"/>
        <v>1.0055555555555547E-3</v>
      </c>
      <c r="K31" s="108"/>
      <c r="L31" s="108">
        <v>50</v>
      </c>
      <c r="M31" s="108">
        <v>50</v>
      </c>
      <c r="N31" s="108">
        <v>0</v>
      </c>
      <c r="O31" s="108">
        <v>50</v>
      </c>
      <c r="P31" s="108">
        <v>50</v>
      </c>
      <c r="Q31" s="108">
        <v>50</v>
      </c>
      <c r="R31" s="108">
        <v>0</v>
      </c>
      <c r="S31" s="108">
        <v>0</v>
      </c>
      <c r="T31" s="108">
        <v>50</v>
      </c>
      <c r="U31" s="108">
        <v>50</v>
      </c>
      <c r="V31" s="108">
        <v>50</v>
      </c>
      <c r="W31" s="108">
        <v>50</v>
      </c>
      <c r="X31" s="109">
        <f t="shared" si="0"/>
        <v>450</v>
      </c>
      <c r="Y31" s="107">
        <f t="shared" si="2"/>
        <v>6.2138888888888877E-3</v>
      </c>
      <c r="Z31" s="162">
        <f>IF(MIN(Y31,Y32)=0,MAX(Y31,Y32),MIN(Y31,Y32))</f>
        <v>6.2138888888888877E-3</v>
      </c>
      <c r="AA31" s="164">
        <f>RANK(Z31,$Z$31:$Z$34,1)</f>
        <v>1</v>
      </c>
      <c r="AB31" s="166">
        <v>12</v>
      </c>
      <c r="AC31" s="157">
        <f>IF(ISBLANK(AB31),0,300-15*(AB31-1))</f>
        <v>135</v>
      </c>
    </row>
    <row r="32" spans="1:29" ht="26.25" customHeight="1" x14ac:dyDescent="0.2">
      <c r="A32" s="170"/>
      <c r="B32" s="172"/>
      <c r="C32" s="170"/>
      <c r="D32" s="170"/>
      <c r="E32" s="174"/>
      <c r="F32" s="176"/>
      <c r="G32" s="170"/>
      <c r="H32" s="84">
        <v>3.9583333333333331E-2</v>
      </c>
      <c r="I32" s="84">
        <v>4.0564583333333327E-2</v>
      </c>
      <c r="J32" s="107">
        <f t="shared" si="1"/>
        <v>9.8124999999999601E-4</v>
      </c>
      <c r="K32" s="108"/>
      <c r="L32" s="108">
        <v>50</v>
      </c>
      <c r="M32" s="108">
        <v>50</v>
      </c>
      <c r="N32" s="108">
        <v>50</v>
      </c>
      <c r="O32" s="108">
        <v>50</v>
      </c>
      <c r="P32" s="108">
        <v>50</v>
      </c>
      <c r="Q32" s="108">
        <v>50</v>
      </c>
      <c r="R32" s="108">
        <v>50</v>
      </c>
      <c r="S32" s="108">
        <v>50</v>
      </c>
      <c r="T32" s="108">
        <v>50</v>
      </c>
      <c r="U32" s="108">
        <v>50</v>
      </c>
      <c r="V32" s="108">
        <v>50</v>
      </c>
      <c r="W32" s="108">
        <v>5</v>
      </c>
      <c r="X32" s="109">
        <f t="shared" si="0"/>
        <v>555</v>
      </c>
      <c r="Y32" s="107">
        <f t="shared" si="2"/>
        <v>7.4048611111111077E-3</v>
      </c>
      <c r="Z32" s="163"/>
      <c r="AA32" s="165"/>
      <c r="AB32" s="167"/>
      <c r="AC32" s="158"/>
    </row>
    <row r="33" spans="1:29" ht="27" customHeight="1" x14ac:dyDescent="0.2">
      <c r="A33" s="169">
        <v>13</v>
      </c>
      <c r="B33" s="171">
        <v>51</v>
      </c>
      <c r="C33" s="169" t="s">
        <v>54</v>
      </c>
      <c r="D33" s="169" t="s">
        <v>88</v>
      </c>
      <c r="E33" s="173" t="s">
        <v>55</v>
      </c>
      <c r="F33" s="175" t="s">
        <v>52</v>
      </c>
      <c r="G33" s="169" t="s">
        <v>53</v>
      </c>
      <c r="H33" s="84">
        <v>1.3194444444444444E-2</v>
      </c>
      <c r="I33" s="84">
        <v>1.4358217592592593E-2</v>
      </c>
      <c r="J33" s="107">
        <f t="shared" si="1"/>
        <v>1.1637731481481482E-3</v>
      </c>
      <c r="K33" s="108"/>
      <c r="L33" s="108">
        <v>50</v>
      </c>
      <c r="M33" s="108">
        <v>50</v>
      </c>
      <c r="N33" s="108">
        <v>50</v>
      </c>
      <c r="O33" s="108">
        <v>50</v>
      </c>
      <c r="P33" s="108">
        <v>50</v>
      </c>
      <c r="Q33" s="108">
        <v>50</v>
      </c>
      <c r="R33" s="108">
        <v>5</v>
      </c>
      <c r="S33" s="108">
        <v>50</v>
      </c>
      <c r="T33" s="108">
        <v>50</v>
      </c>
      <c r="U33" s="108">
        <v>50</v>
      </c>
      <c r="V33" s="108">
        <v>50</v>
      </c>
      <c r="W33" s="108">
        <v>50</v>
      </c>
      <c r="X33" s="109">
        <f t="shared" si="0"/>
        <v>555</v>
      </c>
      <c r="Y33" s="107">
        <f t="shared" si="2"/>
        <v>7.5873842592592599E-3</v>
      </c>
      <c r="Z33" s="160">
        <f>IF(MIN(Y33,Y34)=0,MAX(Y33,Y34),MIN(Y33,Y34))</f>
        <v>7.0250000000000095E-3</v>
      </c>
      <c r="AA33" s="161">
        <f>RANK(Z33,$Z$31:$Z$34,1)</f>
        <v>2</v>
      </c>
      <c r="AB33" s="168">
        <v>13</v>
      </c>
      <c r="AC33" s="159">
        <f>IF(ISBLANK(AB33),0,300-15*(AB33-1))</f>
        <v>120</v>
      </c>
    </row>
    <row r="34" spans="1:29" ht="27" customHeight="1" x14ac:dyDescent="0.2">
      <c r="A34" s="170"/>
      <c r="B34" s="172"/>
      <c r="C34" s="170"/>
      <c r="D34" s="170"/>
      <c r="E34" s="174"/>
      <c r="F34" s="176"/>
      <c r="G34" s="170"/>
      <c r="H34" s="84">
        <v>4.1666666666666664E-2</v>
      </c>
      <c r="I34" s="84">
        <v>4.3309722222222229E-2</v>
      </c>
      <c r="J34" s="107">
        <f t="shared" si="1"/>
        <v>1.6430555555555643E-3</v>
      </c>
      <c r="K34" s="108"/>
      <c r="L34" s="108">
        <v>5</v>
      </c>
      <c r="M34" s="108">
        <v>50</v>
      </c>
      <c r="N34" s="108">
        <v>50</v>
      </c>
      <c r="O34" s="108">
        <v>50</v>
      </c>
      <c r="P34" s="108">
        <v>5</v>
      </c>
      <c r="Q34" s="108">
        <v>50</v>
      </c>
      <c r="R34" s="108">
        <v>5</v>
      </c>
      <c r="S34" s="108">
        <v>50</v>
      </c>
      <c r="T34" s="108">
        <v>50</v>
      </c>
      <c r="U34" s="108">
        <v>50</v>
      </c>
      <c r="V34" s="108">
        <v>50</v>
      </c>
      <c r="W34" s="108">
        <v>50</v>
      </c>
      <c r="X34" s="109">
        <f t="shared" si="0"/>
        <v>465</v>
      </c>
      <c r="Y34" s="107">
        <f t="shared" si="2"/>
        <v>7.0250000000000095E-3</v>
      </c>
      <c r="Z34" s="160"/>
      <c r="AA34" s="161"/>
      <c r="AB34" s="168"/>
      <c r="AC34" s="159"/>
    </row>
    <row r="36" spans="1:29" x14ac:dyDescent="0.2">
      <c r="E36" s="9" t="s">
        <v>102</v>
      </c>
      <c r="F36" s="89"/>
    </row>
    <row r="37" spans="1:29" ht="25.5" customHeight="1" x14ac:dyDescent="0.2">
      <c r="E37" s="156" t="str">
        <f>Главный_секретарь</f>
        <v>А.А. Костюкова, СС3К г.Барнаул</v>
      </c>
      <c r="F37" s="156"/>
      <c r="G37" s="156"/>
      <c r="H37" s="156"/>
      <c r="I37" s="156"/>
    </row>
    <row r="38" spans="1:29" ht="20.25" customHeight="1" x14ac:dyDescent="0.2">
      <c r="E38" s="11"/>
      <c r="F38" s="90"/>
    </row>
  </sheetData>
  <sheetProtection password="CC25" sheet="1" objects="1" scenarios="1" selectLockedCells="1" selectUnlockedCells="1"/>
  <mergeCells count="139">
    <mergeCell ref="AA11:AA12"/>
    <mergeCell ref="AB11:AB12"/>
    <mergeCell ref="AC11:AC12"/>
    <mergeCell ref="G29:G30"/>
    <mergeCell ref="G19:G20"/>
    <mergeCell ref="G25:G26"/>
    <mergeCell ref="G23:G24"/>
    <mergeCell ref="G11:G12"/>
    <mergeCell ref="Z11:Z12"/>
    <mergeCell ref="AA27:AA28"/>
    <mergeCell ref="AA19:AA20"/>
    <mergeCell ref="Z21:Z22"/>
    <mergeCell ref="AA21:AA22"/>
    <mergeCell ref="G9:G10"/>
    <mergeCell ref="A13:A14"/>
    <mergeCell ref="B13:B14"/>
    <mergeCell ref="C13:C14"/>
    <mergeCell ref="D13:D14"/>
    <mergeCell ref="A11:A12"/>
    <mergeCell ref="B11:B12"/>
    <mergeCell ref="C11:C12"/>
    <mergeCell ref="D11:D12"/>
    <mergeCell ref="E11:E12"/>
    <mergeCell ref="F11:F12"/>
    <mergeCell ref="E13:E14"/>
    <mergeCell ref="A9:A10"/>
    <mergeCell ref="B9:B10"/>
    <mergeCell ref="A23:A24"/>
    <mergeCell ref="B23:B24"/>
    <mergeCell ref="B27:B28"/>
    <mergeCell ref="D27:D28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25:F26"/>
    <mergeCell ref="F21:F22"/>
    <mergeCell ref="F17:F18"/>
    <mergeCell ref="A15:A16"/>
    <mergeCell ref="D31:D32"/>
    <mergeCell ref="E31:E32"/>
    <mergeCell ref="F31:F32"/>
    <mergeCell ref="G31:G32"/>
    <mergeCell ref="C27:C28"/>
    <mergeCell ref="E19:E20"/>
    <mergeCell ref="F19:F20"/>
    <mergeCell ref="C19:C20"/>
    <mergeCell ref="G27:G28"/>
    <mergeCell ref="G21:G22"/>
    <mergeCell ref="C23:C24"/>
    <mergeCell ref="D23:D24"/>
    <mergeCell ref="E23:E24"/>
    <mergeCell ref="F23:F24"/>
    <mergeCell ref="G33:G34"/>
    <mergeCell ref="A31:A32"/>
    <mergeCell ref="B31:B32"/>
    <mergeCell ref="A25:A26"/>
    <mergeCell ref="B25:B26"/>
    <mergeCell ref="C25:C26"/>
    <mergeCell ref="D25:D26"/>
    <mergeCell ref="E25:E26"/>
    <mergeCell ref="E27:E28"/>
    <mergeCell ref="A27:A28"/>
    <mergeCell ref="A33:A34"/>
    <mergeCell ref="B33:B34"/>
    <mergeCell ref="C33:C34"/>
    <mergeCell ref="D33:D34"/>
    <mergeCell ref="E33:E34"/>
    <mergeCell ref="F33:F34"/>
    <mergeCell ref="A29:A30"/>
    <mergeCell ref="F27:F28"/>
    <mergeCell ref="B29:B30"/>
    <mergeCell ref="C29:C30"/>
    <mergeCell ref="D29:D30"/>
    <mergeCell ref="E29:E30"/>
    <mergeCell ref="F29:F30"/>
    <mergeCell ref="C31:C32"/>
    <mergeCell ref="AB9:AB10"/>
    <mergeCell ref="Z9:Z10"/>
    <mergeCell ref="AA9:AA10"/>
    <mergeCell ref="AA17:AA18"/>
    <mergeCell ref="Z15:Z16"/>
    <mergeCell ref="AA15:AA16"/>
    <mergeCell ref="A21:A22"/>
    <mergeCell ref="B21:B22"/>
    <mergeCell ref="C21:C22"/>
    <mergeCell ref="D21:D22"/>
    <mergeCell ref="E21:E22"/>
    <mergeCell ref="AB17:AB18"/>
    <mergeCell ref="Z17:Z18"/>
    <mergeCell ref="Z19:Z20"/>
    <mergeCell ref="A17:A18"/>
    <mergeCell ref="D19:D20"/>
    <mergeCell ref="A19:A20"/>
    <mergeCell ref="B19:B20"/>
    <mergeCell ref="G15:G16"/>
    <mergeCell ref="G17:G18"/>
    <mergeCell ref="C9:C10"/>
    <mergeCell ref="D9:D10"/>
    <mergeCell ref="E9:E10"/>
    <mergeCell ref="F9:F10"/>
    <mergeCell ref="AB31:AB32"/>
    <mergeCell ref="AB33:AB34"/>
    <mergeCell ref="AB25:AB26"/>
    <mergeCell ref="AB23:AB24"/>
    <mergeCell ref="AB27:AB28"/>
    <mergeCell ref="AB21:AB22"/>
    <mergeCell ref="AB29:AB30"/>
    <mergeCell ref="AB19:AB20"/>
    <mergeCell ref="AB15:AB16"/>
    <mergeCell ref="X3:Y3"/>
    <mergeCell ref="E37:I37"/>
    <mergeCell ref="AC31:AC32"/>
    <mergeCell ref="AC33:AC34"/>
    <mergeCell ref="AC25:AC26"/>
    <mergeCell ref="Z25:Z26"/>
    <mergeCell ref="AA25:AA26"/>
    <mergeCell ref="Z31:Z32"/>
    <mergeCell ref="AA31:AA32"/>
    <mergeCell ref="Z33:Z34"/>
    <mergeCell ref="AA33:AA34"/>
    <mergeCell ref="AA29:AA30"/>
    <mergeCell ref="AC23:AC24"/>
    <mergeCell ref="AC27:AC28"/>
    <mergeCell ref="Z29:Z30"/>
    <mergeCell ref="Z23:Z24"/>
    <mergeCell ref="AA23:AA24"/>
    <mergeCell ref="Z27:Z28"/>
    <mergeCell ref="AC21:AC22"/>
    <mergeCell ref="AC29:AC30"/>
    <mergeCell ref="AC19:AC20"/>
    <mergeCell ref="AC15:AC16"/>
    <mergeCell ref="AC17:AC18"/>
    <mergeCell ref="AC9:AC10"/>
  </mergeCells>
  <phoneticPr fontId="4" type="noConversion"/>
  <pageMargins left="0.19685039370078741" right="0.19685039370078741" top="0.19685039370078741" bottom="0.19685039370078741" header="0" footer="0"/>
  <pageSetup paperSize="9" scale="63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L26"/>
  <sheetViews>
    <sheetView tabSelected="1" zoomScaleNormal="100" workbookViewId="0">
      <selection activeCell="U16" sqref="U16"/>
    </sheetView>
  </sheetViews>
  <sheetFormatPr defaultRowHeight="12.75" x14ac:dyDescent="0.2"/>
  <cols>
    <col min="1" max="1" width="4.7109375" style="67" customWidth="1"/>
    <col min="2" max="2" width="9.140625" style="67" customWidth="1"/>
    <col min="3" max="3" width="24.7109375" style="67" customWidth="1"/>
    <col min="4" max="4" width="18.5703125" style="67" customWidth="1"/>
    <col min="5" max="5" width="37.5703125" style="67" customWidth="1"/>
    <col min="6" max="8" width="9.7109375" style="67" bestFit="1" customWidth="1"/>
    <col min="9" max="9" width="8.5703125" style="67" bestFit="1" customWidth="1"/>
    <col min="10" max="10" width="9.7109375" style="67" bestFit="1" customWidth="1"/>
    <col min="11" max="11" width="6.7109375" style="67" bestFit="1" customWidth="1"/>
    <col min="12" max="12" width="6.7109375" style="67" customWidth="1"/>
    <col min="13" max="16384" width="9.140625" style="67"/>
  </cols>
  <sheetData>
    <row r="1" spans="1:12" x14ac:dyDescent="0.2">
      <c r="A1" s="66"/>
      <c r="B1" s="66"/>
      <c r="D1" s="68"/>
      <c r="E1" s="68" t="str">
        <f>Сводный!$E$1</f>
        <v>Первенство России по рафтингу</v>
      </c>
      <c r="H1" s="69"/>
    </row>
    <row r="2" spans="1:12" x14ac:dyDescent="0.2">
      <c r="A2" s="66"/>
      <c r="B2" s="66"/>
      <c r="D2" s="70"/>
      <c r="E2" s="70" t="s">
        <v>22</v>
      </c>
      <c r="G2" s="71"/>
    </row>
    <row r="3" spans="1:12" x14ac:dyDescent="0.2">
      <c r="A3" s="66"/>
      <c r="B3" s="66"/>
      <c r="D3" s="70"/>
      <c r="E3" s="70" t="s">
        <v>30</v>
      </c>
      <c r="G3" s="71"/>
      <c r="H3" s="104" t="s">
        <v>26</v>
      </c>
      <c r="I3" s="72"/>
    </row>
    <row r="4" spans="1:12" x14ac:dyDescent="0.2">
      <c r="A4" s="66"/>
      <c r="B4" s="66"/>
      <c r="D4" s="68"/>
      <c r="E4" s="68" t="str">
        <f>Сводный!$E$4</f>
        <v>Класс судов: R6-юниоры</v>
      </c>
      <c r="G4" s="71"/>
      <c r="H4" s="72"/>
      <c r="I4" s="72"/>
    </row>
    <row r="5" spans="1:12" x14ac:dyDescent="0.2">
      <c r="A5" s="66"/>
      <c r="B5" s="66"/>
      <c r="D5" s="66"/>
      <c r="E5" s="66"/>
      <c r="H5" s="73" t="s">
        <v>18</v>
      </c>
      <c r="I5" s="9"/>
    </row>
    <row r="6" spans="1:12" x14ac:dyDescent="0.2">
      <c r="A6" s="74"/>
      <c r="B6" s="66"/>
      <c r="D6" s="19"/>
      <c r="E6" s="19" t="str">
        <f>Сводный!$E$6</f>
        <v>Место проведения: р.Кумир, Алтайский край</v>
      </c>
      <c r="F6" s="75"/>
      <c r="G6" s="75"/>
      <c r="H6" s="19" t="str">
        <f>Сводный!$M$6</f>
        <v>А.В. Сергеев, ССВК, г. Барнаул _____________</v>
      </c>
    </row>
    <row r="7" spans="1:12" x14ac:dyDescent="0.2">
      <c r="A7" s="74"/>
      <c r="B7" s="66"/>
      <c r="D7" s="19"/>
      <c r="E7" s="19" t="str">
        <f>Сводный!$E$7</f>
        <v>Время проведения: 10-14 июля 2013г.</v>
      </c>
      <c r="F7" s="76"/>
      <c r="G7" s="76"/>
      <c r="H7" s="77" t="s">
        <v>140</v>
      </c>
      <c r="I7" s="66"/>
    </row>
    <row r="8" spans="1:12" s="83" customFormat="1" x14ac:dyDescent="0.2">
      <c r="A8" s="78"/>
      <c r="B8" s="79"/>
      <c r="C8" s="78"/>
      <c r="D8" s="80"/>
      <c r="E8" s="81"/>
      <c r="F8" s="81"/>
      <c r="G8" s="81"/>
      <c r="H8" s="82"/>
    </row>
    <row r="9" spans="1:12" ht="38.25" x14ac:dyDescent="0.2">
      <c r="A9" s="31" t="s">
        <v>44</v>
      </c>
      <c r="B9" s="45" t="s">
        <v>7</v>
      </c>
      <c r="C9" s="31" t="s">
        <v>92</v>
      </c>
      <c r="D9" s="34" t="s">
        <v>45</v>
      </c>
      <c r="E9" s="34" t="s">
        <v>46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  <c r="K9" s="6" t="s">
        <v>17</v>
      </c>
      <c r="L9" s="6" t="s">
        <v>33</v>
      </c>
    </row>
    <row r="10" spans="1:12" ht="38.25" customHeight="1" x14ac:dyDescent="0.2">
      <c r="A10" s="30">
        <v>1</v>
      </c>
      <c r="B10" s="31">
        <v>609</v>
      </c>
      <c r="C10" s="38" t="s">
        <v>82</v>
      </c>
      <c r="D10" s="38" t="s">
        <v>83</v>
      </c>
      <c r="E10" s="39" t="s">
        <v>84</v>
      </c>
      <c r="F10" s="84">
        <v>0.1173611111111111</v>
      </c>
      <c r="G10" s="84">
        <v>0.13254421296296295</v>
      </c>
      <c r="H10" s="85">
        <f t="shared" ref="H10:H22" si="0">G10-F10</f>
        <v>1.5183101851851857E-2</v>
      </c>
      <c r="I10" s="86">
        <v>0</v>
      </c>
      <c r="J10" s="85">
        <f t="shared" ref="J10:J22" si="1">H10+TIME(,,I10)</f>
        <v>1.5183101851851857E-2</v>
      </c>
      <c r="K10" s="87">
        <v>1</v>
      </c>
      <c r="L10" s="88">
        <f t="shared" ref="L10:L22" si="2">IF(ISBLANK(K10),0,400-20*(K10-1))</f>
        <v>400</v>
      </c>
    </row>
    <row r="11" spans="1:12" ht="38.25" customHeight="1" x14ac:dyDescent="0.2">
      <c r="A11" s="33">
        <v>2</v>
      </c>
      <c r="B11" s="34">
        <v>41</v>
      </c>
      <c r="C11" s="35" t="s">
        <v>80</v>
      </c>
      <c r="D11" s="35" t="s">
        <v>72</v>
      </c>
      <c r="E11" s="36" t="s">
        <v>81</v>
      </c>
      <c r="F11" s="84">
        <v>0.1173611111111111</v>
      </c>
      <c r="G11" s="84">
        <v>0.13271875</v>
      </c>
      <c r="H11" s="85">
        <f t="shared" si="0"/>
        <v>1.53576388888889E-2</v>
      </c>
      <c r="I11" s="86">
        <v>0</v>
      </c>
      <c r="J11" s="85">
        <f t="shared" si="1"/>
        <v>1.53576388888889E-2</v>
      </c>
      <c r="K11" s="87">
        <v>2</v>
      </c>
      <c r="L11" s="88">
        <f t="shared" si="2"/>
        <v>380</v>
      </c>
    </row>
    <row r="12" spans="1:12" ht="38.25" customHeight="1" x14ac:dyDescent="0.2">
      <c r="A12" s="30">
        <v>3</v>
      </c>
      <c r="B12" s="34">
        <v>601</v>
      </c>
      <c r="C12" s="35" t="s">
        <v>77</v>
      </c>
      <c r="D12" s="35" t="s">
        <v>78</v>
      </c>
      <c r="E12" s="36" t="s">
        <v>79</v>
      </c>
      <c r="F12" s="84">
        <v>0.1173611111111111</v>
      </c>
      <c r="G12" s="84">
        <v>0.13332118055555556</v>
      </c>
      <c r="H12" s="85">
        <f t="shared" si="0"/>
        <v>1.5960069444444461E-2</v>
      </c>
      <c r="I12" s="86">
        <v>0</v>
      </c>
      <c r="J12" s="85">
        <f t="shared" si="1"/>
        <v>1.5960069444444461E-2</v>
      </c>
      <c r="K12" s="87">
        <v>3</v>
      </c>
      <c r="L12" s="88">
        <f t="shared" si="2"/>
        <v>360</v>
      </c>
    </row>
    <row r="13" spans="1:12" ht="38.25" customHeight="1" x14ac:dyDescent="0.2">
      <c r="A13" s="33">
        <v>4</v>
      </c>
      <c r="B13" s="34">
        <v>49</v>
      </c>
      <c r="C13" s="35" t="s">
        <v>71</v>
      </c>
      <c r="D13" s="35" t="s">
        <v>72</v>
      </c>
      <c r="E13" s="36" t="s">
        <v>73</v>
      </c>
      <c r="F13" s="84">
        <v>0.1173611111111111</v>
      </c>
      <c r="G13" s="84">
        <v>0.13386527777777776</v>
      </c>
      <c r="H13" s="84">
        <f t="shared" si="0"/>
        <v>1.6504166666666667E-2</v>
      </c>
      <c r="I13" s="86">
        <v>0</v>
      </c>
      <c r="J13" s="85">
        <f t="shared" si="1"/>
        <v>1.6504166666666667E-2</v>
      </c>
      <c r="K13" s="87">
        <v>4</v>
      </c>
      <c r="L13" s="88">
        <f t="shared" si="2"/>
        <v>340</v>
      </c>
    </row>
    <row r="14" spans="1:12" ht="38.25" customHeight="1" x14ac:dyDescent="0.2">
      <c r="A14" s="30">
        <v>5</v>
      </c>
      <c r="B14" s="34">
        <v>607</v>
      </c>
      <c r="C14" s="35" t="s">
        <v>69</v>
      </c>
      <c r="D14" s="35" t="s">
        <v>61</v>
      </c>
      <c r="E14" s="36" t="s">
        <v>70</v>
      </c>
      <c r="F14" s="84">
        <v>0.10069444444444443</v>
      </c>
      <c r="G14" s="84">
        <v>0.11740266203703703</v>
      </c>
      <c r="H14" s="85">
        <f t="shared" si="0"/>
        <v>1.6708217592592597E-2</v>
      </c>
      <c r="I14" s="86">
        <v>0</v>
      </c>
      <c r="J14" s="85">
        <f t="shared" si="1"/>
        <v>1.6708217592592597E-2</v>
      </c>
      <c r="K14" s="87">
        <v>5</v>
      </c>
      <c r="L14" s="88">
        <f t="shared" si="2"/>
        <v>320</v>
      </c>
    </row>
    <row r="15" spans="1:12" ht="38.25" customHeight="1" x14ac:dyDescent="0.2">
      <c r="A15" s="33">
        <v>6</v>
      </c>
      <c r="B15" s="34">
        <v>44</v>
      </c>
      <c r="C15" s="35" t="s">
        <v>74</v>
      </c>
      <c r="D15" s="35" t="s">
        <v>75</v>
      </c>
      <c r="E15" s="36" t="s">
        <v>76</v>
      </c>
      <c r="F15" s="84">
        <v>0.10069444444444443</v>
      </c>
      <c r="G15" s="84">
        <v>0.11742453703703704</v>
      </c>
      <c r="H15" s="85">
        <f t="shared" si="0"/>
        <v>1.6730092592592602E-2</v>
      </c>
      <c r="I15" s="86">
        <v>0</v>
      </c>
      <c r="J15" s="85">
        <f t="shared" si="1"/>
        <v>1.6730092592592602E-2</v>
      </c>
      <c r="K15" s="87">
        <v>6</v>
      </c>
      <c r="L15" s="88">
        <f t="shared" si="2"/>
        <v>300</v>
      </c>
    </row>
    <row r="16" spans="1:12" ht="38.25" customHeight="1" x14ac:dyDescent="0.2">
      <c r="A16" s="30">
        <v>7</v>
      </c>
      <c r="B16" s="34">
        <v>608</v>
      </c>
      <c r="C16" s="35" t="s">
        <v>58</v>
      </c>
      <c r="D16" s="35" t="s">
        <v>141</v>
      </c>
      <c r="E16" s="36" t="s">
        <v>59</v>
      </c>
      <c r="F16" s="84">
        <v>0.10069444444444443</v>
      </c>
      <c r="G16" s="84">
        <v>0.11748171296296296</v>
      </c>
      <c r="H16" s="85">
        <f t="shared" si="0"/>
        <v>1.6787268518518528E-2</v>
      </c>
      <c r="I16" s="86">
        <v>0</v>
      </c>
      <c r="J16" s="85">
        <f t="shared" si="1"/>
        <v>1.6787268518518528E-2</v>
      </c>
      <c r="K16" s="87">
        <v>7</v>
      </c>
      <c r="L16" s="88">
        <f t="shared" si="2"/>
        <v>280</v>
      </c>
    </row>
    <row r="17" spans="1:12" ht="38.25" customHeight="1" x14ac:dyDescent="0.2">
      <c r="A17" s="33">
        <v>8</v>
      </c>
      <c r="B17" s="34">
        <v>605</v>
      </c>
      <c r="C17" s="35" t="s">
        <v>63</v>
      </c>
      <c r="D17" s="35" t="s">
        <v>64</v>
      </c>
      <c r="E17" s="36" t="s">
        <v>65</v>
      </c>
      <c r="F17" s="84">
        <v>0.10069444444444443</v>
      </c>
      <c r="G17" s="84">
        <v>0.11781168981481482</v>
      </c>
      <c r="H17" s="85">
        <f t="shared" si="0"/>
        <v>1.711724537037039E-2</v>
      </c>
      <c r="I17" s="86">
        <v>0</v>
      </c>
      <c r="J17" s="85">
        <f t="shared" si="1"/>
        <v>1.711724537037039E-2</v>
      </c>
      <c r="K17" s="87">
        <v>8</v>
      </c>
      <c r="L17" s="88">
        <f t="shared" si="2"/>
        <v>260</v>
      </c>
    </row>
    <row r="18" spans="1:12" ht="38.25" customHeight="1" x14ac:dyDescent="0.2">
      <c r="A18" s="30">
        <v>9</v>
      </c>
      <c r="B18" s="34">
        <v>59</v>
      </c>
      <c r="C18" s="35" t="s">
        <v>96</v>
      </c>
      <c r="D18" s="35" t="s">
        <v>56</v>
      </c>
      <c r="E18" s="36" t="s">
        <v>57</v>
      </c>
      <c r="F18" s="84">
        <v>8.4722222222222213E-2</v>
      </c>
      <c r="G18" s="84">
        <v>0.10187037037037038</v>
      </c>
      <c r="H18" s="85">
        <f t="shared" si="0"/>
        <v>1.7148148148148162E-2</v>
      </c>
      <c r="I18" s="86">
        <v>0</v>
      </c>
      <c r="J18" s="85">
        <f t="shared" si="1"/>
        <v>1.7148148148148162E-2</v>
      </c>
      <c r="K18" s="87">
        <v>9</v>
      </c>
      <c r="L18" s="88">
        <f t="shared" si="2"/>
        <v>240</v>
      </c>
    </row>
    <row r="19" spans="1:12" ht="38.25" customHeight="1" x14ac:dyDescent="0.2">
      <c r="A19" s="33">
        <v>10</v>
      </c>
      <c r="B19" s="34">
        <v>612</v>
      </c>
      <c r="C19" s="35" t="s">
        <v>66</v>
      </c>
      <c r="D19" s="35" t="s">
        <v>67</v>
      </c>
      <c r="E19" s="36" t="s">
        <v>68</v>
      </c>
      <c r="F19" s="84">
        <v>8.4722222222222213E-2</v>
      </c>
      <c r="G19" s="84">
        <v>0.1024462962962963</v>
      </c>
      <c r="H19" s="85">
        <f t="shared" si="0"/>
        <v>1.7724074074074087E-2</v>
      </c>
      <c r="I19" s="86">
        <v>0</v>
      </c>
      <c r="J19" s="85">
        <f t="shared" si="1"/>
        <v>1.7724074074074087E-2</v>
      </c>
      <c r="K19" s="87">
        <v>10</v>
      </c>
      <c r="L19" s="88">
        <f t="shared" si="2"/>
        <v>220</v>
      </c>
    </row>
    <row r="20" spans="1:12" ht="38.25" customHeight="1" x14ac:dyDescent="0.2">
      <c r="A20" s="30">
        <v>11</v>
      </c>
      <c r="B20" s="34">
        <v>610</v>
      </c>
      <c r="C20" s="35" t="s">
        <v>60</v>
      </c>
      <c r="D20" s="35" t="s">
        <v>61</v>
      </c>
      <c r="E20" s="36" t="s">
        <v>62</v>
      </c>
      <c r="F20" s="84">
        <v>8.4722222222222213E-2</v>
      </c>
      <c r="G20" s="84">
        <v>0.10306469907407408</v>
      </c>
      <c r="H20" s="85">
        <f t="shared" si="0"/>
        <v>1.8342476851851863E-2</v>
      </c>
      <c r="I20" s="86">
        <v>0</v>
      </c>
      <c r="J20" s="85">
        <f t="shared" si="1"/>
        <v>1.8342476851851863E-2</v>
      </c>
      <c r="K20" s="87">
        <v>11</v>
      </c>
      <c r="L20" s="88">
        <f t="shared" si="2"/>
        <v>200</v>
      </c>
    </row>
    <row r="21" spans="1:12" ht="38.25" customHeight="1" x14ac:dyDescent="0.2">
      <c r="A21" s="33">
        <v>12</v>
      </c>
      <c r="B21" s="34">
        <v>51</v>
      </c>
      <c r="C21" s="35" t="s">
        <v>54</v>
      </c>
      <c r="D21" s="35" t="s">
        <v>88</v>
      </c>
      <c r="E21" s="36" t="s">
        <v>55</v>
      </c>
      <c r="F21" s="84">
        <v>8.4722222222222213E-2</v>
      </c>
      <c r="G21" s="84">
        <v>0.10410092592592592</v>
      </c>
      <c r="H21" s="85">
        <f t="shared" si="0"/>
        <v>1.9378703703703704E-2</v>
      </c>
      <c r="I21" s="86">
        <v>0</v>
      </c>
      <c r="J21" s="85">
        <f t="shared" si="1"/>
        <v>1.9378703703703704E-2</v>
      </c>
      <c r="K21" s="87">
        <v>12</v>
      </c>
      <c r="L21" s="88">
        <f t="shared" si="2"/>
        <v>180</v>
      </c>
    </row>
    <row r="22" spans="1:12" ht="36.75" customHeight="1" x14ac:dyDescent="0.2">
      <c r="A22" s="30">
        <v>13</v>
      </c>
      <c r="B22" s="34">
        <v>606</v>
      </c>
      <c r="C22" s="35" t="s">
        <v>49</v>
      </c>
      <c r="D22" s="35" t="s">
        <v>50</v>
      </c>
      <c r="E22" s="36" t="s">
        <v>51</v>
      </c>
      <c r="F22" s="84">
        <v>8.4722222222222213E-2</v>
      </c>
      <c r="G22" s="84">
        <v>0.1048644675925926</v>
      </c>
      <c r="H22" s="85">
        <f t="shared" si="0"/>
        <v>2.014224537037039E-2</v>
      </c>
      <c r="I22" s="86">
        <v>0</v>
      </c>
      <c r="J22" s="85">
        <f t="shared" si="1"/>
        <v>2.014224537037039E-2</v>
      </c>
      <c r="K22" s="87">
        <v>13</v>
      </c>
      <c r="L22" s="88">
        <f t="shared" si="2"/>
        <v>160</v>
      </c>
    </row>
    <row r="25" spans="1:12" x14ac:dyDescent="0.2">
      <c r="B25" s="9" t="s">
        <v>25</v>
      </c>
      <c r="C25" s="89"/>
      <c r="D25" s="89"/>
    </row>
    <row r="26" spans="1:12" x14ac:dyDescent="0.2">
      <c r="B26" s="65" t="str">
        <f>Сводный!$E$27</f>
        <v>А.А. Костюкова, СС3К г.Барнаул</v>
      </c>
      <c r="C26" s="90"/>
      <c r="D26" s="90"/>
    </row>
  </sheetData>
  <sheetProtection password="CC25" sheet="1" objects="1" scenarios="1" selectLockedCells="1" selectUnlockedCells="1"/>
  <phoneticPr fontId="4" type="noConversion"/>
  <pageMargins left="0.35433070866141736" right="0.35433070866141736" top="0.39370078740157483" bottom="0.39370078740157483" header="0" footer="0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Справочник</vt:lpstr>
      <vt:lpstr>Сводный</vt:lpstr>
      <vt:lpstr>квал. заезд</vt:lpstr>
      <vt:lpstr>Проток старта 1.8</vt:lpstr>
      <vt:lpstr>Схема спринт</vt:lpstr>
      <vt:lpstr>Слалом</vt:lpstr>
      <vt:lpstr>Гонка</vt:lpstr>
      <vt:lpstr>Время_проведения</vt:lpstr>
      <vt:lpstr>Главный_секретарь</vt:lpstr>
      <vt:lpstr>Главный_судья</vt:lpstr>
      <vt:lpstr>Класс_судов</vt:lpstr>
      <vt:lpstr>Место_проведения</vt:lpstr>
      <vt:lpstr>Название_мероприятия</vt:lpstr>
      <vt:lpstr>Гонка!Область_печати</vt:lpstr>
      <vt:lpstr>'квал. заезд'!Область_печати</vt:lpstr>
      <vt:lpstr>Сводный!Область_печати</vt:lpstr>
      <vt:lpstr>Слалом!Область_печати</vt:lpstr>
      <vt:lpstr>'Схема спринт'!Область_печати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adimtur</cp:lastModifiedBy>
  <cp:lastPrinted>2013-07-19T10:16:35Z</cp:lastPrinted>
  <dcterms:created xsi:type="dcterms:W3CDTF">1996-10-08T23:32:33Z</dcterms:created>
  <dcterms:modified xsi:type="dcterms:W3CDTF">2013-07-22T05:51:51Z</dcterms:modified>
</cp:coreProperties>
</file>